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imaxcorporation-my.sharepoint.com/personal/mmacleod_imax_com/Documents/00 Earnings/2024/2Q24/"/>
    </mc:Choice>
  </mc:AlternateContent>
  <xr:revisionPtr revIDLastSave="0" documentId="8_{8D063407-A214-4949-9C23-49435AB16353}" xr6:coauthVersionLast="47" xr6:coauthVersionMax="47" xr10:uidLastSave="{00000000-0000-0000-0000-000000000000}"/>
  <bookViews>
    <workbookView xWindow="13990" yWindow="-16310" windowWidth="29020" windowHeight="15700" tabRatio="933"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Stats'!$A$1:$BA$46</definedName>
    <definedName name="_xlnm.Print_Area" localSheetId="1">'Consolidated Model'!$A$1:$AH$128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5" i="8" l="1"/>
  <c r="AH95" i="8" l="1"/>
  <c r="AH97" i="8"/>
  <c r="AH9" i="8" l="1"/>
  <c r="AH84" i="8"/>
  <c r="AH83" i="8"/>
  <c r="AH82" i="8"/>
  <c r="AH81" i="8"/>
  <c r="AH80" i="8"/>
  <c r="BC46" i="10"/>
  <c r="BC40" i="10"/>
  <c r="BC34" i="10"/>
  <c r="BC27" i="10"/>
  <c r="BD11" i="10"/>
  <c r="BD10" i="10"/>
  <c r="BD9" i="10"/>
  <c r="AH92" i="8" l="1"/>
  <c r="AH91" i="8"/>
  <c r="AH90" i="8"/>
  <c r="AH89" i="8"/>
  <c r="AH88" i="8"/>
  <c r="AH87" i="8"/>
  <c r="AH76" i="8"/>
  <c r="AH74" i="8"/>
  <c r="AH72" i="8"/>
  <c r="AH49" i="8"/>
  <c r="AH5" i="8"/>
  <c r="AH67" i="8"/>
  <c r="AH64" i="8"/>
  <c r="AH63" i="8"/>
  <c r="AH62" i="8"/>
  <c r="AH61" i="8"/>
  <c r="AH52" i="8"/>
  <c r="AH51" i="8"/>
  <c r="AH50" i="8"/>
  <c r="AH48" i="8"/>
  <c r="AH47" i="8"/>
  <c r="AH16" i="8"/>
  <c r="AH15" i="8"/>
  <c r="AH14" i="8"/>
  <c r="AH13" i="8"/>
  <c r="AH20" i="8"/>
  <c r="AH42" i="8"/>
  <c r="AH39" i="8"/>
  <c r="AH37" i="8"/>
  <c r="AH8" i="8" l="1"/>
  <c r="AH106" i="8"/>
  <c r="AH85" i="8"/>
  <c r="AH93" i="8" s="1"/>
  <c r="AH57" i="8"/>
  <c r="AH44" i="8"/>
  <c r="AH24" i="8"/>
  <c r="AH17" i="8"/>
  <c r="AH104" i="8" s="1"/>
  <c r="AH59" i="8" l="1"/>
  <c r="AH65" i="8" s="1"/>
  <c r="AH69" i="8" s="1"/>
  <c r="AH71" i="8" s="1"/>
  <c r="AH73" i="8" s="1"/>
  <c r="AH10" i="8"/>
  <c r="AH102" i="8" s="1"/>
  <c r="AH23" i="8"/>
  <c r="AH96" i="8"/>
  <c r="AH98" i="8" s="1"/>
  <c r="AB98" i="8"/>
  <c r="AG106" i="8"/>
  <c r="AG85" i="8"/>
  <c r="AG93" i="8" s="1"/>
  <c r="AG57" i="8"/>
  <c r="AG44" i="8"/>
  <c r="AG32" i="8"/>
  <c r="AH32" i="8" s="1"/>
  <c r="AG24" i="8"/>
  <c r="AG17" i="8"/>
  <c r="AG104" i="8" s="1"/>
  <c r="AG10" i="8"/>
  <c r="AG27" i="8" s="1"/>
  <c r="AH27" i="8" s="1"/>
  <c r="AD93" i="8"/>
  <c r="AG59" i="8" l="1"/>
  <c r="AG65" i="8" s="1"/>
  <c r="AG69" i="8" s="1"/>
  <c r="AG71" i="8" s="1"/>
  <c r="AG73" i="8" s="1"/>
  <c r="AH21" i="8"/>
  <c r="AH11" i="8"/>
  <c r="AH18" i="8"/>
  <c r="AH94" i="8"/>
  <c r="AH108" i="8"/>
  <c r="AH34" i="8"/>
  <c r="AG23" i="8"/>
  <c r="AG96" i="8"/>
  <c r="AG98" i="8" s="1"/>
  <c r="AG29" i="8"/>
  <c r="AH29" i="8" s="1"/>
  <c r="AG102" i="8"/>
  <c r="BB46" i="10"/>
  <c r="BB40" i="10"/>
  <c r="BB34" i="10"/>
  <c r="BB27" i="10"/>
  <c r="AF49" i="8"/>
  <c r="AF57" i="8" s="1"/>
  <c r="AF106" i="8"/>
  <c r="AF85" i="8"/>
  <c r="AF93" i="8" s="1"/>
  <c r="AF77" i="8"/>
  <c r="AH77" i="8" s="1"/>
  <c r="AF44" i="8"/>
  <c r="AF32" i="8"/>
  <c r="AF24" i="8"/>
  <c r="AF17" i="8"/>
  <c r="AF29" i="8" s="1"/>
  <c r="AF10" i="8"/>
  <c r="AF102" i="8" s="1"/>
  <c r="AE54" i="8"/>
  <c r="AG18" i="8" l="1"/>
  <c r="AG94" i="8"/>
  <c r="AG11" i="8"/>
  <c r="AG21" i="8"/>
  <c r="AG108" i="8"/>
  <c r="AG34" i="8"/>
  <c r="AF23" i="8"/>
  <c r="AF59" i="8"/>
  <c r="AF65" i="8" s="1"/>
  <c r="AF69" i="8" s="1"/>
  <c r="AF71" i="8" s="1"/>
  <c r="AF73" i="8" s="1"/>
  <c r="AF96" i="8"/>
  <c r="AF98" i="8" s="1"/>
  <c r="AF27" i="8"/>
  <c r="AF104" i="8"/>
  <c r="AA57" i="8"/>
  <c r="AF34" i="8" l="1"/>
  <c r="AF21" i="8"/>
  <c r="AF94" i="8"/>
  <c r="AF18" i="8"/>
  <c r="AF108" i="8"/>
  <c r="AF11" i="8"/>
  <c r="AD24" i="8"/>
  <c r="AC24" i="8"/>
  <c r="AB24" i="8"/>
  <c r="AA24" i="8"/>
  <c r="AE16" i="8"/>
  <c r="AE15" i="8"/>
  <c r="AE14" i="8"/>
  <c r="AE13" i="8"/>
  <c r="AE8" i="8"/>
  <c r="AE10" i="8" s="1"/>
  <c r="AE17" i="8" l="1"/>
  <c r="AE48" i="8" l="1"/>
  <c r="AZ12" i="10" l="1"/>
  <c r="AE97" i="8" l="1"/>
  <c r="BA11" i="10"/>
  <c r="BA10" i="10"/>
  <c r="BA9" i="10"/>
  <c r="BA46" i="10" l="1"/>
  <c r="AZ46" i="10"/>
  <c r="BA40" i="10"/>
  <c r="AZ40" i="10"/>
  <c r="BA34" i="10"/>
  <c r="AZ34" i="10"/>
  <c r="BA27" i="10"/>
  <c r="AZ27" i="10"/>
  <c r="AD106" i="8"/>
  <c r="AE95" i="8"/>
  <c r="AE92" i="8"/>
  <c r="AE91" i="8"/>
  <c r="AE90" i="8"/>
  <c r="AE89" i="8"/>
  <c r="AE88" i="8"/>
  <c r="AE87" i="8"/>
  <c r="AE86" i="8"/>
  <c r="AE84" i="8"/>
  <c r="AE83" i="8"/>
  <c r="AE82" i="8"/>
  <c r="AE81" i="8"/>
  <c r="AE80" i="8"/>
  <c r="AD85" i="8"/>
  <c r="AE76" i="8"/>
  <c r="AE72" i="8"/>
  <c r="AE68" i="8"/>
  <c r="AE67" i="8"/>
  <c r="AE64" i="8"/>
  <c r="AE63" i="8"/>
  <c r="AE62" i="8"/>
  <c r="AE61" i="8"/>
  <c r="AD49" i="8"/>
  <c r="AE56" i="8"/>
  <c r="AE55" i="8"/>
  <c r="AE53" i="8"/>
  <c r="AE52" i="8"/>
  <c r="AE51" i="8"/>
  <c r="AE50" i="8"/>
  <c r="AE47" i="8"/>
  <c r="AE24" i="8"/>
  <c r="AE104" i="8" l="1"/>
  <c r="AE102" i="8"/>
  <c r="AE32" i="8"/>
  <c r="AE106" i="8"/>
  <c r="AE29" i="8"/>
  <c r="AE27" i="8"/>
  <c r="AD44" i="8"/>
  <c r="AD32" i="8"/>
  <c r="AD10" i="8"/>
  <c r="AD102" i="8" s="1"/>
  <c r="AD57" i="8"/>
  <c r="AE23" i="8"/>
  <c r="AE21" i="8" l="1"/>
  <c r="AE11" i="8"/>
  <c r="AD29" i="8"/>
  <c r="AD104" i="8"/>
  <c r="AE18" i="8"/>
  <c r="AD59" i="8"/>
  <c r="AD23" i="8"/>
  <c r="AD108" i="8" s="1"/>
  <c r="AD27" i="8"/>
  <c r="AY46" i="10"/>
  <c r="AY40" i="10"/>
  <c r="AY34" i="10"/>
  <c r="AY27" i="10"/>
  <c r="AD65" i="8" l="1"/>
  <c r="AD18" i="8"/>
  <c r="AD34" i="8"/>
  <c r="AD21" i="8"/>
  <c r="AD11" i="8"/>
  <c r="AE70" i="8"/>
  <c r="AD69" i="8" l="1"/>
  <c r="AD71" i="8" l="1"/>
  <c r="AD73" i="8" s="1"/>
  <c r="AC49" i="8"/>
  <c r="AE49" i="8" s="1"/>
  <c r="AC17" i="8"/>
  <c r="AC10" i="8"/>
  <c r="AC23" i="8" l="1"/>
  <c r="AC18" i="8" s="1"/>
  <c r="AC57" i="8"/>
  <c r="AC106" i="8"/>
  <c r="AC104" i="8"/>
  <c r="AC102" i="8"/>
  <c r="AC85" i="8"/>
  <c r="AC44" i="8"/>
  <c r="AC32" i="8"/>
  <c r="AC29" i="8"/>
  <c r="AC27" i="8"/>
  <c r="AX46" i="10"/>
  <c r="AX40" i="10"/>
  <c r="AX34" i="10"/>
  <c r="AC21" i="8" l="1"/>
  <c r="AC11" i="8"/>
  <c r="AC93" i="8"/>
  <c r="AC94" i="8" s="1"/>
  <c r="AC34" i="8"/>
  <c r="AC108" i="8"/>
  <c r="AC59" i="8"/>
  <c r="AX12" i="10"/>
  <c r="BA12" i="10" s="1"/>
  <c r="AX27" i="10"/>
  <c r="AB106" i="8"/>
  <c r="AB85" i="8"/>
  <c r="AB93" i="8" s="1"/>
  <c r="AB57" i="8"/>
  <c r="AB44" i="8"/>
  <c r="AB32" i="8"/>
  <c r="AB17" i="8"/>
  <c r="AB10" i="8"/>
  <c r="AB27" i="8" s="1"/>
  <c r="AW26" i="10"/>
  <c r="AW27" i="10" s="1"/>
  <c r="AB96" i="8" l="1"/>
  <c r="AC65" i="8"/>
  <c r="AC96" i="8"/>
  <c r="AC98" i="8" s="1"/>
  <c r="AB59" i="8"/>
  <c r="AB65" i="8" s="1"/>
  <c r="AB69" i="8" s="1"/>
  <c r="AB71" i="8" s="1"/>
  <c r="AB73" i="8" s="1"/>
  <c r="AB104" i="8"/>
  <c r="AB29" i="8"/>
  <c r="AB23" i="8"/>
  <c r="AB18" i="8" s="1"/>
  <c r="AB102" i="8"/>
  <c r="AB94" i="8" l="1"/>
  <c r="AC69" i="8"/>
  <c r="AC71" i="8" s="1"/>
  <c r="AC73" i="8" s="1"/>
  <c r="AB11" i="8"/>
  <c r="AB21" i="8"/>
  <c r="AB108" i="8"/>
  <c r="AB34" i="8"/>
  <c r="AW46" i="10"/>
  <c r="AW40" i="10"/>
  <c r="AW34" i="10"/>
  <c r="AA106" i="8"/>
  <c r="AA77" i="8"/>
  <c r="AE77" i="8" s="1"/>
  <c r="AE57" i="8"/>
  <c r="AA44" i="8"/>
  <c r="AE44" i="8" s="1"/>
  <c r="AE108" i="8" s="1"/>
  <c r="AA32" i="8"/>
  <c r="AA17" i="8"/>
  <c r="AA10" i="8"/>
  <c r="T12" i="10"/>
  <c r="U12" i="10"/>
  <c r="V12" i="10"/>
  <c r="X12" i="10"/>
  <c r="Y12" i="10"/>
  <c r="Z12" i="10"/>
  <c r="AA12" i="10"/>
  <c r="AB12" i="10"/>
  <c r="AC12" i="10"/>
  <c r="AD12" i="10"/>
  <c r="AE12" i="10"/>
  <c r="AF12" i="10"/>
  <c r="AH12" i="10"/>
  <c r="AI12" i="10"/>
  <c r="AJ12" i="10"/>
  <c r="AK12" i="10"/>
  <c r="AL12" i="10"/>
  <c r="AM12" i="10"/>
  <c r="AN12" i="10"/>
  <c r="AO12" i="10"/>
  <c r="AP12" i="10"/>
  <c r="AR12" i="10"/>
  <c r="AS12" i="10"/>
  <c r="AT12" i="10"/>
  <c r="AU12" i="10"/>
  <c r="T24" i="10"/>
  <c r="U24" i="10"/>
  <c r="V24" i="10"/>
  <c r="W24" i="10"/>
  <c r="X24" i="10"/>
  <c r="X27" i="10" s="1"/>
  <c r="Y24" i="10"/>
  <c r="Y27" i="10" s="1"/>
  <c r="Z24" i="10"/>
  <c r="Z27" i="10" s="1"/>
  <c r="AA24" i="10"/>
  <c r="AB24" i="10"/>
  <c r="AC24" i="10"/>
  <c r="AC27" i="10" s="1"/>
  <c r="AD24" i="10"/>
  <c r="AD27" i="10" s="1"/>
  <c r="T25" i="10"/>
  <c r="U25" i="10"/>
  <c r="U27" i="10" s="1"/>
  <c r="V25" i="10"/>
  <c r="W25" i="10"/>
  <c r="W27" i="10" s="1"/>
  <c r="X25" i="10"/>
  <c r="Y25" i="10"/>
  <c r="Z25" i="10"/>
  <c r="AA25" i="10"/>
  <c r="AB25" i="10"/>
  <c r="AC25" i="10"/>
  <c r="AD25" i="10"/>
  <c r="T26" i="10"/>
  <c r="U26" i="10"/>
  <c r="V26" i="10"/>
  <c r="W26" i="10"/>
  <c r="X26" i="10"/>
  <c r="Y26" i="10"/>
  <c r="Z26" i="10"/>
  <c r="AA26" i="10"/>
  <c r="AA27" i="10" s="1"/>
  <c r="AB26" i="10"/>
  <c r="AC26" i="10"/>
  <c r="AD26"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AE85" i="8" l="1"/>
  <c r="AA93" i="8"/>
  <c r="AB27" i="10"/>
  <c r="V27" i="10"/>
  <c r="T27" i="10"/>
  <c r="AA104" i="8"/>
  <c r="AA102" i="8"/>
  <c r="AA59" i="8"/>
  <c r="AE59" i="8" s="1"/>
  <c r="AA23" i="8"/>
  <c r="AA27" i="8"/>
  <c r="AA29" i="8"/>
  <c r="AV12" i="10"/>
  <c r="AG12" i="10"/>
  <c r="AQ12" i="10"/>
  <c r="Y106" i="8"/>
  <c r="T106" i="8"/>
  <c r="O106" i="8"/>
  <c r="J106" i="8"/>
  <c r="E44" i="8"/>
  <c r="X106" i="8"/>
  <c r="W106" i="8"/>
  <c r="V106" i="8"/>
  <c r="S106" i="8"/>
  <c r="R106" i="8"/>
  <c r="Q106" i="8"/>
  <c r="N106" i="8"/>
  <c r="M106" i="8"/>
  <c r="L106" i="8"/>
  <c r="I106" i="8"/>
  <c r="G106" i="8"/>
  <c r="D106" i="8"/>
  <c r="C106" i="8"/>
  <c r="B106" i="8"/>
  <c r="F20" i="8"/>
  <c r="K20" i="8"/>
  <c r="P20" i="8"/>
  <c r="U20" i="8"/>
  <c r="Z20" i="8"/>
  <c r="Z9" i="8"/>
  <c r="U9" i="8"/>
  <c r="P9" i="8"/>
  <c r="K9" i="8"/>
  <c r="F9" i="8"/>
  <c r="AA94" i="8" l="1"/>
  <c r="AA96" i="8"/>
  <c r="AA65" i="8"/>
  <c r="AE65" i="8" s="1"/>
  <c r="AA108" i="8"/>
  <c r="AA11" i="8"/>
  <c r="AA21" i="8"/>
  <c r="AA34" i="8"/>
  <c r="AE34" i="8" s="1"/>
  <c r="AA18" i="8"/>
  <c r="E106" i="8"/>
  <c r="Y24" i="8"/>
  <c r="X24" i="8"/>
  <c r="W24" i="8"/>
  <c r="V24" i="8"/>
  <c r="T24" i="8"/>
  <c r="S24" i="8"/>
  <c r="R24" i="8"/>
  <c r="Q24" i="8"/>
  <c r="O24" i="8"/>
  <c r="N24" i="8"/>
  <c r="M24" i="8"/>
  <c r="L24" i="8"/>
  <c r="J24" i="8"/>
  <c r="I24" i="8"/>
  <c r="H24" i="8"/>
  <c r="G24" i="8"/>
  <c r="E24" i="8"/>
  <c r="D24" i="8"/>
  <c r="C24" i="8"/>
  <c r="B24" i="8"/>
  <c r="Z14" i="8"/>
  <c r="U14" i="8"/>
  <c r="P14" i="8"/>
  <c r="K14" i="8"/>
  <c r="F14" i="8"/>
  <c r="Z42" i="8"/>
  <c r="Z106" i="8" s="1"/>
  <c r="U42" i="8"/>
  <c r="U106" i="8" s="1"/>
  <c r="P42" i="8"/>
  <c r="P106" i="8" s="1"/>
  <c r="K42" i="8"/>
  <c r="K106" i="8" s="1"/>
  <c r="Z39" i="8"/>
  <c r="U39" i="8"/>
  <c r="P39" i="8"/>
  <c r="K39" i="8"/>
  <c r="F39" i="8"/>
  <c r="Z15" i="8"/>
  <c r="U15" i="8"/>
  <c r="P15" i="8"/>
  <c r="K15" i="8"/>
  <c r="F15" i="8"/>
  <c r="Z37" i="8"/>
  <c r="U37" i="8"/>
  <c r="P37" i="8"/>
  <c r="K37" i="8"/>
  <c r="F37" i="8"/>
  <c r="Z97" i="8"/>
  <c r="U97" i="8"/>
  <c r="P97" i="8"/>
  <c r="K97" i="8"/>
  <c r="F97" i="8"/>
  <c r="Z95" i="8"/>
  <c r="U95" i="8"/>
  <c r="U92" i="8"/>
  <c r="P95" i="8"/>
  <c r="K95" i="8"/>
  <c r="AA69" i="8" l="1"/>
  <c r="AE69" i="8" s="1"/>
  <c r="F95" i="8"/>
  <c r="F80" i="8"/>
  <c r="AA71" i="8" l="1"/>
  <c r="AE71" i="8" s="1"/>
  <c r="H106" i="8"/>
  <c r="Y32" i="8"/>
  <c r="X32" i="8"/>
  <c r="W32" i="8"/>
  <c r="V32" i="8"/>
  <c r="T32" i="8"/>
  <c r="S32" i="8"/>
  <c r="R32" i="8"/>
  <c r="Q32" i="8"/>
  <c r="O32" i="8"/>
  <c r="N32" i="8"/>
  <c r="M32" i="8"/>
  <c r="L32" i="8"/>
  <c r="J32" i="8"/>
  <c r="I32" i="8"/>
  <c r="H32" i="8"/>
  <c r="G32" i="8"/>
  <c r="E32" i="8"/>
  <c r="D32" i="8"/>
  <c r="C32" i="8"/>
  <c r="B32" i="8"/>
  <c r="AA73" i="8" l="1"/>
  <c r="AE73" i="8" s="1"/>
  <c r="F42" i="8"/>
  <c r="F106" i="8" s="1"/>
  <c r="K44" i="8" l="1"/>
  <c r="U44" i="8" l="1"/>
  <c r="P44" i="8"/>
  <c r="Z16" i="8" l="1"/>
  <c r="Z13" i="8"/>
  <c r="Z8" i="8"/>
  <c r="Y17" i="8"/>
  <c r="Y104" i="8" s="1"/>
  <c r="W17" i="8"/>
  <c r="W104" i="8" s="1"/>
  <c r="V17" i="8"/>
  <c r="V104" i="8" s="1"/>
  <c r="U16" i="8"/>
  <c r="U13" i="8"/>
  <c r="T10" i="8"/>
  <c r="T102" i="8" s="1"/>
  <c r="S10" i="8"/>
  <c r="S102" i="8" s="1"/>
  <c r="R17" i="8"/>
  <c r="R104" i="8" s="1"/>
  <c r="P16" i="8"/>
  <c r="P13" i="8"/>
  <c r="L17" i="8"/>
  <c r="L104" i="8" s="1"/>
  <c r="H17" i="8"/>
  <c r="H104" i="8" s="1"/>
  <c r="I17" i="8"/>
  <c r="I104" i="8" s="1"/>
  <c r="J17" i="8"/>
  <c r="J104" i="8" s="1"/>
  <c r="K16" i="8"/>
  <c r="K13" i="8"/>
  <c r="I10" i="8"/>
  <c r="I102" i="8" s="1"/>
  <c r="H10" i="8"/>
  <c r="H102" i="8" s="1"/>
  <c r="G10" i="8"/>
  <c r="G102" i="8" s="1"/>
  <c r="F16" i="8"/>
  <c r="F13" i="8"/>
  <c r="F8" i="8"/>
  <c r="E17" i="8"/>
  <c r="E104" i="8" s="1"/>
  <c r="D17" i="8"/>
  <c r="D104" i="8" s="1"/>
  <c r="D10" i="8"/>
  <c r="D102" i="8" s="1"/>
  <c r="B17" i="8"/>
  <c r="Y10" i="8"/>
  <c r="Y102" i="8" s="1"/>
  <c r="X10" i="8"/>
  <c r="X102" i="8" s="1"/>
  <c r="W10" i="8"/>
  <c r="W102" i="8" s="1"/>
  <c r="V10" i="8"/>
  <c r="V102" i="8" s="1"/>
  <c r="R10" i="8"/>
  <c r="R102" i="8" s="1"/>
  <c r="Q10" i="8"/>
  <c r="Q102" i="8" s="1"/>
  <c r="O10" i="8"/>
  <c r="O102" i="8" s="1"/>
  <c r="N10" i="8"/>
  <c r="N102" i="8" s="1"/>
  <c r="M10" i="8"/>
  <c r="M102" i="8" s="1"/>
  <c r="L10" i="8"/>
  <c r="L102" i="8" s="1"/>
  <c r="E10" i="8"/>
  <c r="E102" i="8" s="1"/>
  <c r="C10" i="8"/>
  <c r="C102" i="8" s="1"/>
  <c r="B10" i="8"/>
  <c r="X17" i="8"/>
  <c r="X104" i="8" s="1"/>
  <c r="T17" i="8"/>
  <c r="T104" i="8" s="1"/>
  <c r="S17" i="8"/>
  <c r="S104" i="8" s="1"/>
  <c r="Q17" i="8"/>
  <c r="Q104" i="8" s="1"/>
  <c r="O17" i="8"/>
  <c r="O104" i="8" s="1"/>
  <c r="N17" i="8"/>
  <c r="N104" i="8" s="1"/>
  <c r="M17" i="8"/>
  <c r="M104" i="8" s="1"/>
  <c r="G17" i="8"/>
  <c r="G104" i="8" s="1"/>
  <c r="C17" i="8"/>
  <c r="C104" i="8" s="1"/>
  <c r="F32" i="8" l="1"/>
  <c r="P32" i="8"/>
  <c r="C29" i="8"/>
  <c r="W29" i="8"/>
  <c r="M29" i="8"/>
  <c r="Y29" i="8"/>
  <c r="X29" i="8"/>
  <c r="U32" i="8"/>
  <c r="N29" i="8"/>
  <c r="K32" i="8"/>
  <c r="E29" i="8"/>
  <c r="O29" i="8"/>
  <c r="J29" i="8"/>
  <c r="G29" i="8"/>
  <c r="Q29" i="8"/>
  <c r="I29" i="8"/>
  <c r="V29" i="8"/>
  <c r="D29" i="8"/>
  <c r="S29" i="8"/>
  <c r="H29" i="8"/>
  <c r="R29" i="8"/>
  <c r="T29" i="8"/>
  <c r="B29" i="8"/>
  <c r="B104" i="8"/>
  <c r="L29" i="8"/>
  <c r="Z10" i="8"/>
  <c r="Z102" i="8" s="1"/>
  <c r="O23" i="8"/>
  <c r="I23" i="8"/>
  <c r="R23" i="8"/>
  <c r="G23" i="8"/>
  <c r="F10" i="8"/>
  <c r="F102" i="8" s="1"/>
  <c r="L23" i="8"/>
  <c r="N23" i="8"/>
  <c r="H23" i="8"/>
  <c r="V23" i="8"/>
  <c r="W23" i="8"/>
  <c r="Q23" i="8"/>
  <c r="M23" i="8"/>
  <c r="X23" i="8"/>
  <c r="S23" i="8"/>
  <c r="T23" i="8"/>
  <c r="U17" i="8"/>
  <c r="U104" i="8" s="1"/>
  <c r="F17" i="8"/>
  <c r="F104" i="8" s="1"/>
  <c r="P17" i="8"/>
  <c r="P104" i="8" s="1"/>
  <c r="K17" i="8"/>
  <c r="K104"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V96" i="8" l="1"/>
  <c r="V94" i="8"/>
  <c r="U24" i="8"/>
  <c r="P24" i="8"/>
  <c r="L93" i="8"/>
  <c r="B93" i="8"/>
  <c r="Y93" i="8"/>
  <c r="X93" i="8"/>
  <c r="W93" i="8"/>
  <c r="S93" i="8"/>
  <c r="R93" i="8"/>
  <c r="Q93" i="8"/>
  <c r="O93" i="8"/>
  <c r="N93" i="8"/>
  <c r="M93" i="8"/>
  <c r="J93" i="8"/>
  <c r="I93" i="8"/>
  <c r="H93" i="8"/>
  <c r="G93" i="8"/>
  <c r="E93" i="8"/>
  <c r="D93" i="8"/>
  <c r="C93" i="8"/>
  <c r="L27" i="8"/>
  <c r="T27" i="8"/>
  <c r="I27" i="8"/>
  <c r="O27" i="8"/>
  <c r="R27" i="8"/>
  <c r="M27" i="8"/>
  <c r="N27" i="8"/>
  <c r="X27" i="8"/>
  <c r="Y27" i="8"/>
  <c r="G27" i="8"/>
  <c r="V27" i="8"/>
  <c r="W27" i="8"/>
  <c r="S27" i="8"/>
  <c r="H27" i="8"/>
  <c r="Q27" i="8"/>
  <c r="B27" i="8"/>
  <c r="B102" i="8"/>
  <c r="E27" i="8"/>
  <c r="G44" i="8"/>
  <c r="D44" i="8"/>
  <c r="D27" i="8"/>
  <c r="C44" i="8"/>
  <c r="C27" i="8"/>
  <c r="U10" i="8"/>
  <c r="U102" i="8" s="1"/>
  <c r="P10" i="8"/>
  <c r="P102" i="8" s="1"/>
  <c r="N44" i="8"/>
  <c r="S44" i="8"/>
  <c r="M44" i="8"/>
  <c r="J44" i="8"/>
  <c r="K77" i="8"/>
  <c r="K85" i="8"/>
  <c r="F49" i="8"/>
  <c r="F57" i="8" s="1"/>
  <c r="K49" i="8"/>
  <c r="K57" i="8" s="1"/>
  <c r="Y23" i="8"/>
  <c r="I44" i="8"/>
  <c r="F85" i="8"/>
  <c r="B44" i="8"/>
  <c r="Z85" i="8"/>
  <c r="Z93" i="8" s="1"/>
  <c r="P77" i="8"/>
  <c r="P85" i="8"/>
  <c r="O44" i="8"/>
  <c r="X44" i="8"/>
  <c r="Z77" i="8"/>
  <c r="Q44" i="8"/>
  <c r="U47" i="8"/>
  <c r="Z17" i="8"/>
  <c r="Z57" i="8"/>
  <c r="W44" i="8"/>
  <c r="T85" i="8"/>
  <c r="T93" i="8" s="1"/>
  <c r="U57" i="8"/>
  <c r="H44" i="8"/>
  <c r="Z47" i="8"/>
  <c r="L44" i="8"/>
  <c r="R44" i="8"/>
  <c r="V44" i="8"/>
  <c r="Y44" i="8"/>
  <c r="P49" i="8"/>
  <c r="P57" i="8" s="1"/>
  <c r="T44" i="8"/>
  <c r="M96" i="8" l="1"/>
  <c r="M94" i="8"/>
  <c r="I96" i="8"/>
  <c r="I94" i="8"/>
  <c r="N96" i="8"/>
  <c r="N94" i="8"/>
  <c r="O96" i="8"/>
  <c r="O94" i="8"/>
  <c r="J96" i="8"/>
  <c r="W96" i="8"/>
  <c r="W94" i="8"/>
  <c r="X96" i="8"/>
  <c r="X94" i="8"/>
  <c r="C96" i="8"/>
  <c r="C94" i="8"/>
  <c r="B96" i="8"/>
  <c r="B94" i="8"/>
  <c r="D96" i="8"/>
  <c r="D94" i="8"/>
  <c r="L96" i="8"/>
  <c r="L94" i="8"/>
  <c r="G96" i="8"/>
  <c r="G94" i="8"/>
  <c r="Z96" i="8"/>
  <c r="Z94" i="8"/>
  <c r="Q96" i="8"/>
  <c r="Q94" i="8"/>
  <c r="R96" i="8"/>
  <c r="R94" i="8"/>
  <c r="S96" i="8"/>
  <c r="S94" i="8"/>
  <c r="T96" i="8"/>
  <c r="T94" i="8"/>
  <c r="Y96" i="8"/>
  <c r="Y94" i="8"/>
  <c r="Z104" i="8"/>
  <c r="Z23" i="8"/>
  <c r="E96" i="8"/>
  <c r="E94" i="8"/>
  <c r="H96" i="8"/>
  <c r="H94" i="8"/>
  <c r="Y21" i="8"/>
  <c r="Y11" i="8"/>
  <c r="Y18" i="8"/>
  <c r="F93" i="8"/>
  <c r="P93" i="8"/>
  <c r="K93" i="8"/>
  <c r="Y108" i="8"/>
  <c r="M34" i="8"/>
  <c r="I108" i="8"/>
  <c r="I34" i="8"/>
  <c r="C108" i="8"/>
  <c r="C34" i="8"/>
  <c r="V108" i="8"/>
  <c r="V34" i="8"/>
  <c r="D108" i="8"/>
  <c r="D34" i="8"/>
  <c r="G108" i="8"/>
  <c r="G34" i="8"/>
  <c r="X108" i="8"/>
  <c r="X34" i="8"/>
  <c r="W108" i="8"/>
  <c r="W34" i="8"/>
  <c r="L108" i="8"/>
  <c r="L34" i="8"/>
  <c r="P27" i="8"/>
  <c r="Z32" i="8"/>
  <c r="S108" i="8"/>
  <c r="S34" i="8"/>
  <c r="Y34" i="8"/>
  <c r="Z29" i="8"/>
  <c r="T108" i="8"/>
  <c r="T34" i="8"/>
  <c r="Q108" i="8"/>
  <c r="Q34" i="8"/>
  <c r="O108" i="8"/>
  <c r="O34" i="8"/>
  <c r="R108" i="8"/>
  <c r="R34" i="8"/>
  <c r="N108" i="8"/>
  <c r="N34" i="8"/>
  <c r="E108" i="8"/>
  <c r="E34" i="8"/>
  <c r="H108" i="8"/>
  <c r="H34" i="8"/>
  <c r="B108"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U23" i="8"/>
  <c r="H59" i="8"/>
  <c r="H65" i="8" s="1"/>
  <c r="H69" i="8" s="1"/>
  <c r="H71" i="8" s="1"/>
  <c r="H73" i="8" s="1"/>
  <c r="Q59" i="8"/>
  <c r="Q65" i="8" s="1"/>
  <c r="Q69" i="8" s="1"/>
  <c r="Q71" i="8" s="1"/>
  <c r="Q73" i="8" s="1"/>
  <c r="U85" i="8"/>
  <c r="U93"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K96" i="8" l="1"/>
  <c r="P96" i="8"/>
  <c r="P94" i="8"/>
  <c r="F96" i="8"/>
  <c r="F94" i="8"/>
  <c r="U96" i="8"/>
  <c r="U94" i="8"/>
  <c r="U21" i="8"/>
  <c r="P21" i="8"/>
  <c r="Z11" i="8"/>
  <c r="Z21" i="8"/>
  <c r="U11" i="8"/>
  <c r="U18" i="8"/>
  <c r="P11" i="8"/>
  <c r="P18" i="8"/>
  <c r="Z18" i="8"/>
  <c r="Z34" i="8"/>
  <c r="Z108" i="8"/>
  <c r="U34" i="8"/>
  <c r="U108" i="8"/>
  <c r="F108" i="8"/>
  <c r="F34" i="8"/>
  <c r="P34" i="8"/>
  <c r="P108" i="8"/>
  <c r="Z59" i="8"/>
  <c r="Z65" i="8" s="1"/>
  <c r="Z69" i="8" s="1"/>
  <c r="Z71" i="8" s="1"/>
  <c r="P73" i="8"/>
  <c r="F59" i="8"/>
  <c r="F65" i="8" s="1"/>
  <c r="F69" i="8" s="1"/>
  <c r="F71" i="8" s="1"/>
  <c r="F73" i="8" s="1"/>
  <c r="F74" i="8" s="1"/>
  <c r="K59" i="8"/>
  <c r="K65" i="8" s="1"/>
  <c r="K69" i="8" s="1"/>
  <c r="K71" i="8" s="1"/>
  <c r="K73" i="8"/>
  <c r="Z73" i="8"/>
  <c r="U73" i="8"/>
  <c r="J10" i="8"/>
  <c r="J102" i="8" s="1"/>
  <c r="J27" i="8" l="1"/>
  <c r="K10" i="8"/>
  <c r="K102" i="8" s="1"/>
  <c r="J23" i="8"/>
  <c r="J94" i="8" s="1"/>
  <c r="J108" i="8" l="1"/>
  <c r="J34" i="8"/>
  <c r="J21" i="8"/>
  <c r="J18" i="8"/>
  <c r="J11" i="8"/>
  <c r="K23" i="8"/>
  <c r="K94" i="8" s="1"/>
  <c r="K27" i="8"/>
  <c r="K18" i="8" l="1"/>
  <c r="K21" i="8"/>
  <c r="K34" i="8"/>
  <c r="K108" i="8"/>
  <c r="K11" i="8"/>
  <c r="AE93" i="8" l="1"/>
  <c r="AE94" i="8" s="1"/>
  <c r="AD96" i="8"/>
  <c r="AD94" i="8"/>
  <c r="AD98" i="8" l="1"/>
  <c r="AE96" i="8"/>
  <c r="AE9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<sst xmlns="http://schemas.openxmlformats.org/spreadsheetml/2006/main" count="239" uniqueCount="176">
  <si>
    <t>IMAX Corporation</t>
  </si>
  <si>
    <r>
      <rPr>
        <b/>
        <sz val="11"/>
        <color rgb="FF000000"/>
        <rFont val="Calibri"/>
        <family val="2"/>
      </rPr>
      <t xml:space="preserve">IMAX Historical Model updated for change in reportable segments as of Q1 2023
</t>
    </r>
    <r>
      <rPr>
        <sz val="11"/>
        <color rgb="FF000000"/>
        <rFont val="Calibri"/>
        <family val="2"/>
      </rPr>
      <t xml:space="preserve">
In the first quarter of 2023, the Company revised its internal segment reporting, including the information provided to its Chief Operating Decision Maker (“CODM”) to assess segment performance and allocate resources, and, as a result, updated its reportable segments.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</si>
  <si>
    <t xml:space="preserve">  </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</si>
  <si>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</si>
  <si>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</si>
  <si>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</si>
  <si>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</si>
  <si>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</si>
  <si>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</si>
  <si>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</si>
  <si>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</si>
  <si>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</si>
  <si>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</si>
  <si>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</si>
  <si>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</si>
  <si>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</si>
  <si>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</si>
  <si>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</si>
  <si>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</si>
  <si>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</si>
  <si>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</si>
  <si>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</si>
  <si>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</si>
  <si>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IMAX Historical P&amp;L - Consolidated</t>
  </si>
  <si>
    <t>$ in 000s</t>
  </si>
  <si>
    <t>2018</t>
  </si>
  <si>
    <t>2019</t>
  </si>
  <si>
    <t>2020</t>
  </si>
  <si>
    <t>2023</t>
  </si>
  <si>
    <t>Actuals</t>
  </si>
  <si>
    <t>Q1</t>
  </si>
  <si>
    <t>Q2</t>
  </si>
  <si>
    <t>Q3</t>
  </si>
  <si>
    <t>Q4</t>
  </si>
  <si>
    <t>FY</t>
  </si>
  <si>
    <t>IMAX Global Box Office</t>
  </si>
  <si>
    <t>REVENUES</t>
  </si>
  <si>
    <t>Film Remastering &amp; Distribution</t>
  </si>
  <si>
    <t>Other Content Solutions</t>
  </si>
  <si>
    <t>Content Solutions Revenue</t>
  </si>
  <si>
    <t xml:space="preserve">     % of Total Revenue</t>
  </si>
  <si>
    <t>System Sales</t>
  </si>
  <si>
    <t>System Rentals</t>
  </si>
  <si>
    <t>Maintenance</t>
  </si>
  <si>
    <t>Finance Income</t>
  </si>
  <si>
    <t>Technology Products and Services Revenue</t>
  </si>
  <si>
    <t>All Other Revenue</t>
  </si>
  <si>
    <t>¹ TOTAL</t>
  </si>
  <si>
    <r>
      <rPr>
        <vertAlign val="superscript"/>
        <sz val="9"/>
        <rFont val="Arial"/>
        <family val="2"/>
      </rPr>
      <t>²</t>
    </r>
    <r>
      <rPr>
        <sz val="9"/>
        <rFont val="Arial"/>
        <family val="2"/>
      </rPr>
      <t xml:space="preserve"> </t>
    </r>
    <r>
      <rPr>
        <i/>
        <sz val="9"/>
        <rFont val="Arial"/>
        <family val="2"/>
      </rPr>
      <t>Global Box Office Take Rate %</t>
    </r>
  </si>
  <si>
    <t>COSTS AND EXPENSES APPLICABLE TO REVENUES</t>
  </si>
  <si>
    <t>Content Solutions</t>
  </si>
  <si>
    <t>Technology Products and Services</t>
  </si>
  <si>
    <t>All Other</t>
  </si>
  <si>
    <t>TOTAL</t>
  </si>
  <si>
    <t>GROSS MARGIN</t>
  </si>
  <si>
    <t>OPERATING EXPENSES</t>
  </si>
  <si>
    <t>Selling, general and administrative expenses</t>
  </si>
  <si>
    <t xml:space="preserve">     Share-based compensation</t>
  </si>
  <si>
    <t xml:space="preserve">     SG&amp;A - excl. share-based comp</t>
  </si>
  <si>
    <t>Research and development</t>
  </si>
  <si>
    <t>Amortization of intangibles</t>
  </si>
  <si>
    <t>Credit loss expense (reversal), net</t>
  </si>
  <si>
    <t xml:space="preserve">Asset impairment </t>
  </si>
  <si>
    <t xml:space="preserve">Total Operating Expenses </t>
  </si>
  <si>
    <t>Income (loss) from Operations</t>
  </si>
  <si>
    <t>Realized and unrealized investment gains (losses)</t>
  </si>
  <si>
    <t>Retirement benefits non-service expense</t>
  </si>
  <si>
    <t>Interest Income</t>
  </si>
  <si>
    <t>Interest Expense</t>
  </si>
  <si>
    <t>Income (loss) before taxes</t>
  </si>
  <si>
    <t>Income tax expense (benefit)</t>
  </si>
  <si>
    <t>Equity in losses of investees, net of tax</t>
  </si>
  <si>
    <t>Net income (loss)</t>
  </si>
  <si>
    <t>Net Earnings (Loss) from Discontinued Operations</t>
  </si>
  <si>
    <t>Net income (loss) attributable to non-controlling interests</t>
  </si>
  <si>
    <t>Net income (loss) attributable to common shareholders</t>
  </si>
  <si>
    <t>Net income (loss) per diluted share attributable to common shareholders</t>
  </si>
  <si>
    <t>Adjusted net income (loss) attributable to common shareholders</t>
  </si>
  <si>
    <t>Adjusted net income (loss) per diluted share attributable to common shareholders</t>
  </si>
  <si>
    <t>Diluted Shares outstanding</t>
  </si>
  <si>
    <t>Reported net income (loss)</t>
  </si>
  <si>
    <t>Interest expense, net of interest income</t>
  </si>
  <si>
    <t>Depreciation and amortization, including film asset amortization</t>
  </si>
  <si>
    <t>Amortization of deferred financing costs</t>
  </si>
  <si>
    <t>EBITDA</t>
  </si>
  <si>
    <t>Realized and unrealized investment (gains) losses</t>
  </si>
  <si>
    <t>Write-downs (recoveries), including asset impairments and credit loss expense</t>
  </si>
  <si>
    <t>Loss (gain) from equity accounted investments</t>
  </si>
  <si>
    <t>Share-based and other non-cash compensation</t>
  </si>
  <si>
    <t>Adjusted EBITDA attributable to non-controlling interests</t>
  </si>
  <si>
    <t>Revenues attributable to common shareholders</t>
  </si>
  <si>
    <t>Gross Margins (%)</t>
  </si>
  <si>
    <t>Total Gross Margin</t>
  </si>
  <si>
    <t>N/A</t>
  </si>
  <si>
    <t>¹ See Historical Model Cover Page for mapping of new segments to old segments</t>
  </si>
  <si>
    <t>² Global Box Office Take Rate derived from IMAX DMR and Joint revenue sharing contingent rent agreements as a percent of IMAX Global Box Office</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</si>
  <si>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</si>
  <si>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</si>
  <si>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</si>
  <si>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</si>
  <si>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</si>
  <si>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</si>
  <si>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</si>
  <si>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</si>
  <si>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</si>
  <si>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</si>
  <si>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</si>
  <si>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</si>
  <si>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</si>
  <si>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</si>
  <si>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</si>
  <si>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</si>
  <si>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Q1 17</t>
  </si>
  <si>
    <t>Q2 17</t>
  </si>
  <si>
    <t>Q3 17</t>
  </si>
  <si>
    <t>Q4 17</t>
  </si>
  <si>
    <t>FY 17</t>
  </si>
  <si>
    <t>Q1 18</t>
  </si>
  <si>
    <t>Q2 18</t>
  </si>
  <si>
    <t>Q3 18</t>
  </si>
  <si>
    <t>Q4 18</t>
  </si>
  <si>
    <t>FY 18</t>
  </si>
  <si>
    <t>Q1 19</t>
  </si>
  <si>
    <t>Q2 19</t>
  </si>
  <si>
    <t>Q3 19</t>
  </si>
  <si>
    <t>Q4 19</t>
  </si>
  <si>
    <t>FY 19</t>
  </si>
  <si>
    <t>Q1 20</t>
  </si>
  <si>
    <t>Q2 20</t>
  </si>
  <si>
    <t>Q3 20</t>
  </si>
  <si>
    <t>Q4 20</t>
  </si>
  <si>
    <t>FY 20</t>
  </si>
  <si>
    <t>Q1 21</t>
  </si>
  <si>
    <t>Q2 21</t>
  </si>
  <si>
    <t>Q3 21</t>
  </si>
  <si>
    <t>Q4 21</t>
  </si>
  <si>
    <t>FY 21</t>
  </si>
  <si>
    <t>Q1 22</t>
  </si>
  <si>
    <t>Q2 22</t>
  </si>
  <si>
    <t>Q3 22</t>
  </si>
  <si>
    <t>Q4 22</t>
  </si>
  <si>
    <t>FY 22</t>
  </si>
  <si>
    <t>Q1 23</t>
  </si>
  <si>
    <t>Q2 23</t>
  </si>
  <si>
    <t>Q3 23</t>
  </si>
  <si>
    <t>GROSS BOX OFFICE ($M)</t>
  </si>
  <si>
    <t>Domestic</t>
  </si>
  <si>
    <t>Greater China</t>
  </si>
  <si>
    <t>International, ex China</t>
  </si>
  <si>
    <t>Global</t>
  </si>
  <si>
    <t>PER SCREEN AVERAGES ($000,s)</t>
  </si>
  <si>
    <t>Domestic PSA</t>
  </si>
  <si>
    <t>Greater China PSA</t>
  </si>
  <si>
    <t>Global PSA</t>
  </si>
  <si>
    <t>*Per Screen Averages are calculated off weighted theater count for the respective reporting period</t>
  </si>
  <si>
    <t>COMMERCIAL MULTIPLEX THEATRE NETWORK (end of period)</t>
  </si>
  <si>
    <t>Commercial Multiplex Network - Detailed by Revenue Type:</t>
  </si>
  <si>
    <t>Commercial Full JVs</t>
  </si>
  <si>
    <t>Commercial Hybrid JVs</t>
  </si>
  <si>
    <t>Commercial Sales and STLs</t>
  </si>
  <si>
    <t>Transaction-related expenses</t>
  </si>
  <si>
    <t>Q4 23</t>
  </si>
  <si>
    <t>FY 23</t>
  </si>
  <si>
    <r>
      <rPr>
        <vertAlign val="superscript"/>
        <sz val="9"/>
        <color theme="1"/>
        <rFont val="Calibri"/>
        <family val="2"/>
        <scheme val="minor"/>
      </rPr>
      <t>3</t>
    </r>
    <r>
      <rPr>
        <sz val="9"/>
        <color theme="1"/>
        <rFont val="Calibri"/>
        <family val="2"/>
        <scheme val="minor"/>
      </rPr>
      <t>Due to rounding, figures presented may not sum exactly to the totals provided.</t>
    </r>
  </si>
  <si>
    <t>Impairment of Investments</t>
  </si>
  <si>
    <t>Restructuring, executive transition costs, and associated impairments</t>
  </si>
  <si>
    <t>Legal judgement and arbitration awards</t>
  </si>
  <si>
    <t>In this model, the Company presents adjusted net income (loss) attributable to common shareholders and adjusted net income (loss) attributable to common shareholders per basic and diluted share, EBITDA, Adjusted EBITDA per Credit Facility and Total Consolidated Adjusted EBITDA Before Non-Controlling Interests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</si>
  <si>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Adjusted EBITDA - Attributable</t>
  </si>
  <si>
    <t>Total Adjusted EBITDA (before non-controlling interests)</t>
  </si>
  <si>
    <t>Total Adjusted EBITDA margin (before non-controlling interests)</t>
  </si>
  <si>
    <t>Adjusted EBITDA margin - Attributable</t>
  </si>
  <si>
    <t>Q1 24</t>
  </si>
  <si>
    <t>1H 2024</t>
  </si>
  <si>
    <t>Q2 24</t>
  </si>
  <si>
    <t>1H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</si>
</sst>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 numFmtId="168" formatCode="_(&quot;$&quot;* #,##0.000_);_(&quot;$&quot;* \(#,##0.000\);_(&quot;$&quot;* &quot;-&quot;??_);_(@_)"/>
    <numFmt numFmtId="169" formatCode="_(&quot;$&quot;* #,##0.00000_);_(&quot;$&quot;* \(#,##0.00000\);_(&quot;$&quot;* &quot;-&quot;??_);_(@_)"/>
    <numFmt numFmtId="170" formatCode="0.000%"/>
    <numFmt numFmtId="171" formatCode="0.0%_);\(0.0%\);0.0%_);@_)"/>
    <numFmt numFmtId="172" formatCode="&quot;$&quot;#,##0.0_);\(&quot;$&quot;#,##0.0\);&quot;$&quot;#,##0.0_);@_)"/>
  </numFmts>
  <fonts count="4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
      <sz val="10"/>
      <color rgb="FF000000"/>
      <name val="Arial"/>
      <family val="2"/>
    </font>
    <font>
      <b/>
      <sz val="10"/>
      <color rgb="FF000000"/>
      <name val="Arial"/>
      <family val="2"/>
    </font>
    <font>
      <vertAlign val="superscript"/>
      <sz val="9"/>
      <color theme="1"/>
      <name val="Calibri"/>
      <family val="2"/>
      <scheme val="minor"/>
    </font>
  </fonts>
  <fills count="14">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0" fillId="0" borderId="0" applyNumberFormat="0" applyFill="0" applyBorder="0" applyAlignment="0" applyProtection="0"/>
  </cellStyleXfs>
  <cellXfs count="352">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1" borderId="0" xfId="0" applyFill="1"/>
    <xf numFmtId="166" fontId="0" fillId="11" borderId="0" xfId="0" applyNumberFormat="1" applyFill="1"/>
    <xf numFmtId="0" fontId="14" fillId="11" borderId="0" xfId="0" applyFont="1" applyFill="1"/>
    <xf numFmtId="166" fontId="14" fillId="11" borderId="0" xfId="0" applyNumberFormat="1"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12" fillId="10" borderId="12" xfId="4" applyNumberFormat="1" applyFont="1" applyFill="1" applyBorder="1"/>
    <xf numFmtId="41" fontId="12" fillId="0" borderId="13" xfId="4" applyNumberFormat="1" applyFont="1" applyBorder="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5" fillId="0" borderId="16" xfId="3" applyNumberFormat="1" applyFont="1" applyFill="1" applyBorder="1"/>
    <xf numFmtId="165" fontId="15" fillId="0" borderId="0" xfId="3" applyNumberFormat="1" applyFont="1" applyFill="1" applyBorder="1"/>
    <xf numFmtId="165" fontId="15" fillId="3" borderId="6" xfId="3" applyNumberFormat="1" applyFont="1" applyFill="1" applyBorder="1"/>
    <xf numFmtId="165" fontId="15"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6" fillId="0" borderId="0" xfId="0" applyFont="1"/>
    <xf numFmtId="41" fontId="17"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0" fontId="16" fillId="0" borderId="0" xfId="0" applyFont="1" applyAlignment="1">
      <alignment vertical="center" wrapText="1"/>
    </xf>
    <xf numFmtId="0" fontId="19" fillId="9" borderId="0" xfId="0" applyFont="1" applyFill="1"/>
    <xf numFmtId="0" fontId="20" fillId="9" borderId="0" xfId="0" applyFont="1" applyFill="1"/>
    <xf numFmtId="0" fontId="0" fillId="9" borderId="0" xfId="0" applyFill="1" applyAlignment="1">
      <alignment vertical="top" wrapText="1"/>
    </xf>
    <xf numFmtId="0" fontId="23" fillId="9" borderId="0" xfId="0" applyFont="1" applyFill="1" applyAlignment="1">
      <alignment vertical="center" wrapText="1"/>
    </xf>
    <xf numFmtId="0" fontId="25" fillId="9" borderId="0" xfId="0" applyFont="1" applyFill="1"/>
    <xf numFmtId="0" fontId="26" fillId="9" borderId="0" xfId="0" applyFont="1" applyFill="1"/>
    <xf numFmtId="0" fontId="2" fillId="9" borderId="0" xfId="0" applyFont="1" applyFill="1"/>
    <xf numFmtId="0" fontId="27" fillId="9" borderId="0" xfId="0" quotePrefix="1" applyFont="1" applyFill="1"/>
    <xf numFmtId="0" fontId="0" fillId="9" borderId="0" xfId="0" quotePrefix="1" applyFill="1"/>
    <xf numFmtId="0" fontId="28" fillId="9" borderId="0" xfId="0" applyFont="1" applyFill="1" applyAlignment="1">
      <alignment horizontal="left"/>
    </xf>
    <xf numFmtId="0" fontId="29" fillId="9" borderId="0" xfId="0" applyFont="1" applyFill="1"/>
    <xf numFmtId="0" fontId="31" fillId="9" borderId="0" xfId="10" applyFont="1" applyFill="1"/>
    <xf numFmtId="0" fontId="32" fillId="0" borderId="0" xfId="0" applyFont="1"/>
    <xf numFmtId="165" fontId="32"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3"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3" fillId="0" borderId="0" xfId="8" applyFont="1"/>
    <xf numFmtId="166" fontId="7" fillId="0" borderId="0" xfId="6" applyNumberFormat="1" applyFont="1" applyFill="1" applyBorder="1"/>
    <xf numFmtId="166" fontId="7" fillId="9" borderId="0" xfId="6" applyNumberFormat="1" applyFont="1" applyFill="1" applyBorder="1"/>
    <xf numFmtId="0" fontId="34"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2" borderId="23" xfId="8" applyFont="1" applyFill="1" applyBorder="1"/>
    <xf numFmtId="0" fontId="13" fillId="12" borderId="3" xfId="8" applyFont="1" applyFill="1" applyBorder="1"/>
    <xf numFmtId="0" fontId="13" fillId="12" borderId="4" xfId="8" applyFont="1" applyFill="1" applyBorder="1"/>
    <xf numFmtId="0" fontId="12" fillId="12" borderId="3" xfId="8" applyFont="1" applyFill="1" applyBorder="1"/>
    <xf numFmtId="0" fontId="35" fillId="12" borderId="2" xfId="8" applyFont="1" applyFill="1" applyBorder="1"/>
    <xf numFmtId="0" fontId="3" fillId="0" borderId="22" xfId="8" applyBorder="1"/>
    <xf numFmtId="0" fontId="36"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7" fillId="13" borderId="26" xfId="8" applyFont="1" applyFill="1" applyBorder="1" applyAlignment="1">
      <alignment horizontal="center"/>
    </xf>
    <xf numFmtId="0" fontId="37" fillId="13" borderId="2" xfId="8" applyFont="1" applyFill="1" applyBorder="1" applyAlignment="1">
      <alignment horizontal="center"/>
    </xf>
    <xf numFmtId="0" fontId="37" fillId="13" borderId="26" xfId="8" applyFont="1" applyFill="1" applyBorder="1" applyAlignment="1">
      <alignment horizontal="centerContinuous"/>
    </xf>
    <xf numFmtId="0" fontId="37" fillId="13" borderId="3" xfId="8" applyFont="1" applyFill="1" applyBorder="1" applyAlignment="1">
      <alignment horizontal="centerContinuous"/>
    </xf>
    <xf numFmtId="0" fontId="37" fillId="13" borderId="2" xfId="8" applyFont="1" applyFill="1" applyBorder="1" applyAlignment="1">
      <alignment horizontal="centerContinuous"/>
    </xf>
    <xf numFmtId="0" fontId="7" fillId="0" borderId="0" xfId="8" applyFont="1"/>
    <xf numFmtId="0" fontId="32" fillId="0" borderId="3" xfId="0" applyFont="1" applyBorder="1"/>
    <xf numFmtId="0" fontId="3" fillId="0" borderId="3" xfId="8" applyBorder="1"/>
    <xf numFmtId="0" fontId="38" fillId="0" borderId="0" xfId="8" applyFont="1"/>
    <xf numFmtId="0" fontId="3" fillId="0" borderId="1" xfId="8" applyBorder="1"/>
    <xf numFmtId="0" fontId="32" fillId="0" borderId="1" xfId="0" applyFont="1" applyBorder="1"/>
    <xf numFmtId="165" fontId="32" fillId="0" borderId="1" xfId="0" applyNumberFormat="1" applyFont="1" applyBorder="1"/>
    <xf numFmtId="0" fontId="7" fillId="0" borderId="1" xfId="8" applyFont="1" applyBorder="1"/>
    <xf numFmtId="0" fontId="39" fillId="0" borderId="1" xfId="8" applyFont="1" applyBorder="1"/>
    <xf numFmtId="0" fontId="14" fillId="9" borderId="0" xfId="0" applyFont="1" applyFill="1"/>
    <xf numFmtId="41" fontId="8" fillId="0" borderId="2" xfId="4" applyNumberFormat="1" applyFont="1" applyBorder="1" applyAlignment="1">
      <alignment horizontal="center"/>
    </xf>
    <xf numFmtId="167" fontId="41" fillId="0" borderId="0" xfId="5" applyNumberFormat="1" applyFont="1" applyFill="1" applyAlignment="1">
      <alignment vertical="center"/>
    </xf>
    <xf numFmtId="167" fontId="42" fillId="0" borderId="0" xfId="5" applyNumberFormat="1" applyFont="1" applyFill="1" applyAlignment="1">
      <alignment vertical="center"/>
    </xf>
    <xf numFmtId="41" fontId="7" fillId="6" borderId="7" xfId="4" applyNumberFormat="1" applyFont="1" applyFill="1" applyBorder="1" applyAlignment="1">
      <alignment horizontal="right"/>
    </xf>
    <xf numFmtId="41" fontId="3" fillId="9" borderId="0" xfId="4" applyNumberFormat="1" applyFill="1" applyAlignment="1">
      <alignment horizontal="right"/>
    </xf>
    <xf numFmtId="41" fontId="3" fillId="4" borderId="0" xfId="4" applyNumberFormat="1" applyFill="1" applyAlignment="1">
      <alignment horizontal="right"/>
    </xf>
    <xf numFmtId="41" fontId="3" fillId="0" borderId="0" xfId="4" applyNumberFormat="1" applyAlignment="1">
      <alignment horizontal="right"/>
    </xf>
    <xf numFmtId="9" fontId="6" fillId="0" borderId="0" xfId="3" applyFont="1" applyFill="1" applyBorder="1" applyAlignment="1">
      <alignment horizontal="right"/>
    </xf>
    <xf numFmtId="9" fontId="0" fillId="9" borderId="0" xfId="3" applyFont="1" applyFill="1"/>
    <xf numFmtId="0" fontId="7" fillId="0" borderId="2" xfId="4" quotePrefix="1" applyFont="1" applyBorder="1"/>
    <xf numFmtId="0" fontId="7" fillId="0" borderId="3" xfId="4" quotePrefix="1" applyFont="1" applyBorder="1"/>
    <xf numFmtId="41" fontId="8" fillId="0" borderId="3" xfId="4" applyNumberFormat="1" applyFont="1" applyBorder="1" applyAlignment="1">
      <alignment horizontal="center"/>
    </xf>
    <xf numFmtId="41" fontId="8" fillId="9" borderId="3" xfId="4" applyNumberFormat="1" applyFont="1" applyFill="1" applyBorder="1" applyAlignment="1">
      <alignment horizontal="center"/>
    </xf>
    <xf numFmtId="165" fontId="3" fillId="0" borderId="0" xfId="4" applyNumberFormat="1"/>
    <xf numFmtId="0" fontId="37" fillId="13" borderId="2" xfId="8" applyFont="1" applyFill="1" applyBorder="1"/>
    <xf numFmtId="0" fontId="37" fillId="13" borderId="3" xfId="8" applyFont="1" applyFill="1" applyBorder="1"/>
    <xf numFmtId="44" fontId="0" fillId="9" borderId="0" xfId="2" applyFont="1" applyFill="1"/>
    <xf numFmtId="44" fontId="0" fillId="9" borderId="0" xfId="0" applyNumberFormat="1" applyFill="1"/>
    <xf numFmtId="168" fontId="0" fillId="9" borderId="0" xfId="0" applyNumberFormat="1" applyFill="1"/>
    <xf numFmtId="164" fontId="3" fillId="0" borderId="0" xfId="5" applyNumberFormat="1" applyFont="1" applyFill="1" applyBorder="1" applyAlignment="1">
      <alignment horizontal="center"/>
    </xf>
    <xf numFmtId="164" fontId="7" fillId="0" borderId="0" xfId="5" applyNumberFormat="1" applyFont="1" applyFill="1" applyBorder="1" applyAlignment="1">
      <alignment horizontal="center"/>
    </xf>
    <xf numFmtId="164" fontId="3" fillId="0" borderId="3" xfId="8" applyNumberFormat="1" applyBorder="1"/>
    <xf numFmtId="10" fontId="3" fillId="9" borderId="0" xfId="3" applyNumberFormat="1" applyFont="1" applyFill="1"/>
    <xf numFmtId="165" fontId="3" fillId="0" borderId="0" xfId="3" applyNumberFormat="1" applyFont="1"/>
    <xf numFmtId="169" fontId="13" fillId="10" borderId="1" xfId="2" applyNumberFormat="1" applyFont="1" applyFill="1" applyBorder="1"/>
    <xf numFmtId="170" fontId="3" fillId="0" borderId="0" xfId="3" applyNumberFormat="1" applyFont="1"/>
    <xf numFmtId="9" fontId="13" fillId="10" borderId="1" xfId="3" applyFont="1" applyFill="1" applyBorder="1"/>
    <xf numFmtId="41" fontId="3" fillId="9" borderId="0" xfId="3" applyNumberFormat="1" applyFont="1" applyFill="1"/>
    <xf numFmtId="44" fontId="9" fillId="9" borderId="0" xfId="2" applyFont="1" applyFill="1" applyBorder="1"/>
    <xf numFmtId="9" fontId="3" fillId="3" borderId="6" xfId="3" applyFont="1" applyFill="1" applyBorder="1"/>
    <xf numFmtId="167" fontId="7" fillId="0" borderId="0" xfId="5" applyNumberFormat="1" applyFont="1" applyFill="1" applyAlignment="1">
      <alignment vertical="center"/>
    </xf>
    <xf numFmtId="165" fontId="11" fillId="3" borderId="6" xfId="3" applyNumberFormat="1" applyFont="1" applyFill="1" applyBorder="1"/>
    <xf numFmtId="166" fontId="3" fillId="0" borderId="0" xfId="4" applyNumberFormat="1" applyAlignment="1">
      <alignment horizontal="right"/>
    </xf>
    <xf numFmtId="0" fontId="14" fillId="0" borderId="0" xfId="0" applyFont="1"/>
    <xf numFmtId="164" fontId="41" fillId="0" borderId="0" xfId="5" applyNumberFormat="1" applyFont="1" applyFill="1" applyAlignment="1">
      <alignment vertical="center"/>
    </xf>
    <xf numFmtId="164" fontId="42" fillId="0" borderId="0" xfId="5" applyNumberFormat="1" applyFont="1" applyFill="1" applyAlignment="1">
      <alignment vertical="center"/>
    </xf>
    <xf numFmtId="0" fontId="16" fillId="0" borderId="0" xfId="0" applyFont="1" applyAlignment="1">
      <alignment wrapText="1"/>
    </xf>
    <xf numFmtId="0" fontId="14" fillId="9" borderId="4" xfId="0" applyFont="1" applyFill="1" applyBorder="1"/>
    <xf numFmtId="0" fontId="14" fillId="9" borderId="3" xfId="0" applyFont="1" applyFill="1" applyBorder="1"/>
    <xf numFmtId="41" fontId="7" fillId="0" borderId="3" xfId="4" applyNumberFormat="1" applyFont="1" applyBorder="1"/>
    <xf numFmtId="41" fontId="7" fillId="0" borderId="4" xfId="4" applyNumberFormat="1" applyFont="1" applyBorder="1"/>
    <xf numFmtId="10" fontId="13" fillId="10" borderId="14" xfId="7" applyNumberFormat="1" applyFont="1" applyFill="1" applyBorder="1"/>
    <xf numFmtId="41" fontId="8" fillId="0" borderId="19" xfId="4" applyNumberFormat="1" applyFont="1" applyBorder="1" applyAlignment="1">
      <alignment horizontal="center"/>
    </xf>
    <xf numFmtId="41" fontId="7" fillId="6" borderId="29" xfId="4" applyNumberFormat="1" applyFont="1" applyFill="1" applyBorder="1" applyAlignment="1">
      <alignment horizontal="right"/>
    </xf>
    <xf numFmtId="41" fontId="3" fillId="9" borderId="28" xfId="4" applyNumberFormat="1" applyFill="1" applyBorder="1" applyAlignment="1">
      <alignment horizontal="right"/>
    </xf>
    <xf numFmtId="41" fontId="3" fillId="9" borderId="28" xfId="4" applyNumberFormat="1" applyFill="1" applyBorder="1"/>
    <xf numFmtId="164" fontId="7" fillId="9" borderId="30" xfId="5" applyNumberFormat="1" applyFont="1" applyFill="1" applyBorder="1"/>
    <xf numFmtId="165" fontId="15" fillId="9" borderId="28" xfId="3" applyNumberFormat="1" applyFont="1" applyFill="1" applyBorder="1"/>
    <xf numFmtId="165" fontId="9" fillId="9" borderId="28" xfId="3" applyNumberFormat="1" applyFont="1" applyFill="1" applyBorder="1"/>
    <xf numFmtId="164" fontId="3" fillId="9" borderId="28" xfId="5" applyNumberFormat="1" applyFont="1" applyFill="1" applyBorder="1"/>
    <xf numFmtId="164" fontId="7" fillId="9" borderId="28" xfId="2" applyNumberFormat="1" applyFont="1" applyFill="1" applyBorder="1"/>
    <xf numFmtId="164" fontId="7" fillId="9" borderId="28" xfId="5" applyNumberFormat="1" applyFont="1" applyFill="1" applyBorder="1"/>
    <xf numFmtId="164" fontId="7" fillId="9" borderId="19" xfId="5" applyNumberFormat="1" applyFont="1" applyFill="1" applyBorder="1"/>
    <xf numFmtId="165" fontId="9" fillId="9" borderId="19" xfId="3" applyNumberFormat="1" applyFont="1" applyFill="1" applyBorder="1"/>
    <xf numFmtId="41" fontId="3" fillId="4" borderId="28" xfId="4" applyNumberFormat="1" applyFill="1" applyBorder="1" applyAlignment="1">
      <alignment horizontal="right"/>
    </xf>
    <xf numFmtId="164" fontId="7" fillId="4" borderId="28" xfId="5" applyNumberFormat="1" applyFont="1" applyFill="1" applyBorder="1"/>
    <xf numFmtId="41" fontId="3" fillId="4" borderId="28" xfId="4" applyNumberFormat="1" applyFill="1" applyBorder="1"/>
    <xf numFmtId="164" fontId="7" fillId="4" borderId="19" xfId="5" applyNumberFormat="1" applyFont="1" applyFill="1" applyBorder="1"/>
    <xf numFmtId="41" fontId="3" fillId="0" borderId="28" xfId="4" applyNumberFormat="1" applyBorder="1"/>
    <xf numFmtId="164" fontId="7" fillId="0" borderId="28" xfId="5" applyNumberFormat="1" applyFont="1" applyFill="1" applyBorder="1"/>
    <xf numFmtId="10" fontId="7" fillId="0" borderId="28" xfId="3" applyNumberFormat="1" applyFont="1" applyFill="1" applyBorder="1"/>
    <xf numFmtId="164" fontId="7" fillId="0" borderId="28" xfId="2" applyNumberFormat="1" applyFont="1" applyFill="1" applyBorder="1"/>
    <xf numFmtId="164" fontId="7" fillId="0" borderId="19" xfId="5" applyNumberFormat="1" applyFont="1" applyFill="1" applyBorder="1"/>
    <xf numFmtId="9" fontId="6" fillId="0" borderId="28" xfId="3" applyFont="1" applyFill="1" applyBorder="1" applyAlignment="1">
      <alignment horizontal="right"/>
    </xf>
    <xf numFmtId="41" fontId="3" fillId="0" borderId="28" xfId="4" applyNumberFormat="1" applyBorder="1" applyAlignment="1">
      <alignment horizontal="right"/>
    </xf>
    <xf numFmtId="166" fontId="3" fillId="0" borderId="28" xfId="4" applyNumberFormat="1" applyBorder="1"/>
    <xf numFmtId="166" fontId="3" fillId="9" borderId="28" xfId="4" applyNumberFormat="1" applyFill="1" applyBorder="1"/>
    <xf numFmtId="166" fontId="3" fillId="0" borderId="28" xfId="4" applyNumberFormat="1" applyBorder="1" applyAlignment="1">
      <alignment horizontal="right"/>
    </xf>
    <xf numFmtId="41" fontId="11" fillId="0" borderId="28" xfId="4" applyNumberFormat="1" applyFont="1" applyBorder="1"/>
    <xf numFmtId="44" fontId="7" fillId="4" borderId="19" xfId="5" applyFont="1" applyFill="1" applyBorder="1"/>
    <xf numFmtId="44" fontId="7" fillId="6" borderId="31" xfId="5" applyFont="1" applyFill="1" applyBorder="1"/>
    <xf numFmtId="41" fontId="6" fillId="0" borderId="28" xfId="4" applyNumberFormat="1" applyFont="1" applyBorder="1"/>
    <xf numFmtId="41" fontId="3" fillId="8" borderId="28" xfId="4" applyNumberFormat="1" applyFill="1" applyBorder="1"/>
    <xf numFmtId="41" fontId="3" fillId="9" borderId="31" xfId="4" applyNumberFormat="1" applyFill="1" applyBorder="1"/>
    <xf numFmtId="164" fontId="7" fillId="4" borderId="30" xfId="5" applyNumberFormat="1" applyFont="1" applyFill="1" applyBorder="1"/>
    <xf numFmtId="164" fontId="7" fillId="6" borderId="19" xfId="5" applyNumberFormat="1" applyFont="1" applyFill="1" applyBorder="1"/>
    <xf numFmtId="165" fontId="3" fillId="0" borderId="28" xfId="3" applyNumberFormat="1" applyFont="1" applyFill="1" applyBorder="1"/>
    <xf numFmtId="165" fontId="3" fillId="8" borderId="31" xfId="4" applyNumberFormat="1" applyFill="1" applyBorder="1"/>
    <xf numFmtId="165" fontId="13" fillId="10" borderId="31" xfId="4" applyNumberFormat="1" applyFont="1" applyFill="1" applyBorder="1"/>
    <xf numFmtId="165" fontId="13" fillId="0" borderId="28" xfId="4" applyNumberFormat="1" applyFont="1" applyBorder="1"/>
    <xf numFmtId="165" fontId="7" fillId="0" borderId="28" xfId="3" applyNumberFormat="1" applyFont="1" applyFill="1" applyBorder="1"/>
    <xf numFmtId="165" fontId="7" fillId="0" borderId="28" xfId="3" applyNumberFormat="1" applyFont="1" applyFill="1" applyBorder="1" applyAlignment="1">
      <alignment horizontal="right"/>
    </xf>
    <xf numFmtId="165" fontId="7" fillId="0" borderId="19" xfId="3" applyNumberFormat="1" applyFont="1" applyFill="1" applyBorder="1"/>
    <xf numFmtId="41" fontId="5" fillId="2" borderId="0" xfId="4" applyNumberFormat="1" applyFont="1" applyFill="1"/>
    <xf numFmtId="0" fontId="7" fillId="0" borderId="0" xfId="4" quotePrefix="1" applyFont="1" applyAlignment="1">
      <alignment horizontal="center"/>
    </xf>
    <xf numFmtId="0" fontId="14" fillId="9" borderId="19" xfId="0" applyFont="1" applyFill="1" applyBorder="1"/>
    <xf numFmtId="165" fontId="0" fillId="9" borderId="0" xfId="3" applyNumberFormat="1" applyFont="1" applyFill="1"/>
    <xf numFmtId="0" fontId="21" fillId="9" borderId="0" xfId="0" applyFont="1" applyFill="1" applyAlignment="1">
      <alignment horizontal="left" vertical="top" wrapText="1"/>
    </xf>
    <xf numFmtId="0" fontId="0" fillId="9" borderId="0" xfId="0" applyFill="1" applyAlignment="1">
      <alignment horizontal="left" vertical="top" wrapText="1"/>
    </xf>
    <xf numFmtId="0" fontId="16"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37" fillId="13" borderId="2" xfId="8" applyFont="1" applyFill="1" applyBorder="1" applyAlignment="1">
      <alignment horizontal="center"/>
    </xf>
    <xf numFmtId="0" fontId="37" fillId="13" borderId="27" xfId="8" applyFont="1" applyFill="1" applyBorder="1" applyAlignment="1">
      <alignment horizontal="center"/>
    </xf>
    <xf numFmtId="0" fontId="37" fillId="13" borderId="3" xfId="8" applyFont="1" applyFill="1" applyBorder="1" applyAlignment="1">
      <alignment horizontal="center"/>
    </xf>
    <xf numFmtId="41" fontId="3" fillId="0" borderId="0" xfId="4" applyNumberFormat="1" applyFill="1"/>
    <xf numFmtId="41" fontId="3" fillId="0" borderId="28" xfId="4" applyNumberFormat="1" applyFill="1" applyBorder="1"/>
    <xf numFmtId="171" fontId="13" fillId="10" borderId="1" xfId="4" applyNumberFormat="1" applyFont="1" applyFill="1" applyBorder="1"/>
    <xf numFmtId="172" fontId="13" fillId="10" borderId="1" xfId="4" applyNumberFormat="1" applyFont="1" applyFill="1" applyBorder="1"/>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row>
        <row r="20">
          <cell r="A20" t="str">
            <v>T256</v>
          </cell>
          <cell r="B20" t="str">
            <v>New England Aquarium</v>
          </cell>
          <cell r="C20" t="str">
            <v>Boston</v>
          </cell>
          <cell r="D20"/>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row>
        <row r="36">
          <cell r="A36" t="str">
            <v>T283</v>
          </cell>
          <cell r="B36" t="str">
            <v>Carefree Circle 17 + IMAX</v>
          </cell>
          <cell r="C36" t="str">
            <v>Colorado Springs</v>
          </cell>
          <cell r="D36"/>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row>
        <row r="96">
          <cell r="A96" t="str">
            <v>T456</v>
          </cell>
          <cell r="B96" t="str">
            <v>Showcase Cinemas Buckland Hills</v>
          </cell>
          <cell r="C96" t="str">
            <v>Manchester</v>
          </cell>
          <cell r="D96"/>
        </row>
        <row r="97">
          <cell r="A97" t="str">
            <v>T622</v>
          </cell>
          <cell r="B97" t="str">
            <v>Gateway 12 IMAX</v>
          </cell>
          <cell r="C97" t="str">
            <v>Mesa</v>
          </cell>
          <cell r="D97"/>
        </row>
        <row r="98">
          <cell r="A98" t="str">
            <v>T871</v>
          </cell>
          <cell r="B98" t="str">
            <v>Mesquite 30</v>
          </cell>
          <cell r="C98" t="str">
            <v>Mesquite</v>
          </cell>
          <cell r="D98">
            <v>49337</v>
          </cell>
        </row>
        <row r="99">
          <cell r="A99" t="str">
            <v>T846</v>
          </cell>
          <cell r="B99" t="str">
            <v>Sunset Place 24</v>
          </cell>
          <cell r="C99" t="str">
            <v>Miami</v>
          </cell>
          <cell r="D99"/>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row>
        <row r="129">
          <cell r="A129" t="str">
            <v>T251</v>
          </cell>
          <cell r="B129" t="str">
            <v>Tinseltown 17 + IMAX</v>
          </cell>
          <cell r="C129" t="str">
            <v>Rochester</v>
          </cell>
          <cell r="D129"/>
        </row>
        <row r="130">
          <cell r="A130" t="str">
            <v>T614</v>
          </cell>
          <cell r="B130" t="str">
            <v>SACO, Maine/Zyacorp Entertainment #2</v>
          </cell>
          <cell r="C130" t="str">
            <v>Saco</v>
          </cell>
          <cell r="D130">
            <v>61540</v>
          </cell>
        </row>
        <row r="131">
          <cell r="A131" t="str">
            <v>T223</v>
          </cell>
          <cell r="B131" t="str">
            <v>Esquire IMAX</v>
          </cell>
          <cell r="C131" t="str">
            <v>Sacramento</v>
          </cell>
          <cell r="D131"/>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row>
        <row r="144">
          <cell r="A144" t="str">
            <v>T551</v>
          </cell>
          <cell r="B144" t="str">
            <v>Ronnies 20 IMAX</v>
          </cell>
          <cell r="C144" t="str">
            <v>St Louis</v>
          </cell>
          <cell r="D144">
            <v>45636</v>
          </cell>
        </row>
        <row r="145">
          <cell r="A145" t="str">
            <v>T579</v>
          </cell>
          <cell r="B145" t="str">
            <v>Metropolitan</v>
          </cell>
          <cell r="C145" t="str">
            <v>St Michael</v>
          </cell>
          <cell r="D145"/>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row>
        <row r="152">
          <cell r="A152" t="str">
            <v>T381</v>
          </cell>
          <cell r="B152" t="str">
            <v>Channelside Cinemas 10 + IMAX</v>
          </cell>
          <cell r="C152" t="str">
            <v>Tampa</v>
          </cell>
          <cell r="D152">
            <v>69604</v>
          </cell>
        </row>
        <row r="153">
          <cell r="A153" t="str">
            <v>T114</v>
          </cell>
          <cell r="B153" t="str">
            <v>Tampa MOSI IMAX Dome</v>
          </cell>
          <cell r="C153" t="str">
            <v>Tampa</v>
          </cell>
          <cell r="D153"/>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row>
        <row r="164">
          <cell r="A164" t="str">
            <v>T228</v>
          </cell>
          <cell r="B164" t="str">
            <v>National Geographic IMAX</v>
          </cell>
          <cell r="C164" t="str">
            <v>Victoria</v>
          </cell>
          <cell r="D164"/>
        </row>
        <row r="165">
          <cell r="A165" t="str">
            <v>T860</v>
          </cell>
          <cell r="B165" t="str">
            <v>Lynnhaven 18</v>
          </cell>
          <cell r="C165" t="str">
            <v>Virginia Beach</v>
          </cell>
          <cell r="D165">
            <v>47419</v>
          </cell>
        </row>
        <row r="166">
          <cell r="A166" t="str">
            <v>T149</v>
          </cell>
          <cell r="B166" t="str">
            <v>Virginia Aquarium</v>
          </cell>
          <cell r="C166" t="str">
            <v>Virginia Beach</v>
          </cell>
          <cell r="D166"/>
        </row>
        <row r="167">
          <cell r="A167" t="str">
            <v>T182</v>
          </cell>
          <cell r="B167" t="str">
            <v>Johnson IMAX Theater (NMNH)</v>
          </cell>
          <cell r="C167" t="str">
            <v>Washington</v>
          </cell>
          <cell r="D167"/>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row>
        <row r="176">
          <cell r="A176" t="str">
            <v>T569</v>
          </cell>
          <cell r="B176" t="str">
            <v>Portage Place IMAX Theatre</v>
          </cell>
          <cell r="C176" t="str">
            <v>Winnipeg</v>
          </cell>
          <cell r="D176"/>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row>
        <row r="182">
          <cell r="A182" t="str">
            <v>T484</v>
          </cell>
          <cell r="B182" t="str">
            <v>Pathe</v>
          </cell>
          <cell r="C182" t="str">
            <v>Amsterdam</v>
          </cell>
          <cell r="D182">
            <v>52445.175296399997</v>
          </cell>
        </row>
        <row r="183">
          <cell r="A183" t="str">
            <v>T264</v>
          </cell>
          <cell r="B183" t="str">
            <v>Ankara AFM IMAX</v>
          </cell>
          <cell r="C183" t="str">
            <v>Ankara</v>
          </cell>
          <cell r="D183"/>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row>
        <row r="186">
          <cell r="A186" t="str">
            <v>T442</v>
          </cell>
          <cell r="B186" t="str">
            <v>Megapark</v>
          </cell>
          <cell r="C186" t="str">
            <v>Barakaldo</v>
          </cell>
          <cell r="D186">
            <v>16755.070668</v>
          </cell>
        </row>
        <row r="187">
          <cell r="A187" t="str">
            <v>T641</v>
          </cell>
          <cell r="B187" t="str">
            <v>Beijing Shijingshan Wanda</v>
          </cell>
          <cell r="C187" t="str">
            <v>Beijing</v>
          </cell>
          <cell r="D187"/>
        </row>
        <row r="188">
          <cell r="A188" t="str">
            <v>T429</v>
          </cell>
          <cell r="B188" t="str">
            <v>Beijing UME Cineplex</v>
          </cell>
          <cell r="C188" t="str">
            <v>Beijing</v>
          </cell>
          <cell r="D188"/>
        </row>
        <row r="189">
          <cell r="A189" t="str">
            <v>T417</v>
          </cell>
          <cell r="B189" t="str">
            <v>China National Film Museum</v>
          </cell>
          <cell r="C189" t="str">
            <v>Beijing</v>
          </cell>
          <cell r="D189"/>
        </row>
        <row r="190">
          <cell r="A190" t="str">
            <v>T152</v>
          </cell>
          <cell r="B190" t="str">
            <v>Berlin Cinestar</v>
          </cell>
          <cell r="C190" t="str">
            <v>Berlin</v>
          </cell>
          <cell r="D190"/>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row>
        <row r="195">
          <cell r="A195" t="str">
            <v>T479</v>
          </cell>
          <cell r="B195" t="str">
            <v>IMAX Theatre Center Norte NAM</v>
          </cell>
          <cell r="C195" t="str">
            <v>Buenos Aires</v>
          </cell>
          <cell r="D195"/>
        </row>
        <row r="196">
          <cell r="A196" t="str">
            <v>T639</v>
          </cell>
          <cell r="B196" t="str">
            <v>Changchun</v>
          </cell>
          <cell r="C196" t="str">
            <v>Changchun</v>
          </cell>
          <cell r="D196"/>
        </row>
        <row r="197">
          <cell r="A197" t="str">
            <v>T640</v>
          </cell>
          <cell r="B197" t="str">
            <v>Changsha</v>
          </cell>
          <cell r="C197" t="str">
            <v>Changsha</v>
          </cell>
          <cell r="D197"/>
        </row>
        <row r="198">
          <cell r="A198" t="str">
            <v>T561</v>
          </cell>
          <cell r="B198" t="str">
            <v>Cinemex Diana</v>
          </cell>
          <cell r="C198" t="str">
            <v>Cuernavaca</v>
          </cell>
          <cell r="D198"/>
        </row>
        <row r="199">
          <cell r="A199" t="str">
            <v>T491</v>
          </cell>
          <cell r="B199" t="str">
            <v>CGV Daegu</v>
          </cell>
          <cell r="C199" t="str">
            <v>Daegu</v>
          </cell>
          <cell r="D199"/>
        </row>
        <row r="200">
          <cell r="A200" t="str">
            <v>T406</v>
          </cell>
          <cell r="B200" t="str">
            <v>Dongguan Wanda Theatre</v>
          </cell>
          <cell r="C200" t="str">
            <v>Dongguan</v>
          </cell>
          <cell r="D200"/>
        </row>
        <row r="201">
          <cell r="A201" t="str">
            <v>T437</v>
          </cell>
          <cell r="B201" t="str">
            <v>Grand Megaplex 21 + IMAX</v>
          </cell>
          <cell r="C201" t="str">
            <v>Dubai</v>
          </cell>
          <cell r="D201"/>
        </row>
        <row r="202">
          <cell r="A202" t="str">
            <v>T315</v>
          </cell>
          <cell r="B202" t="str">
            <v>Gateway IMAX</v>
          </cell>
          <cell r="C202" t="str">
            <v>Durban</v>
          </cell>
          <cell r="D202"/>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row>
        <row r="206">
          <cell r="A206" t="str">
            <v>T485</v>
          </cell>
          <cell r="B206" t="str">
            <v>Pradera Concepcion</v>
          </cell>
          <cell r="C206" t="str">
            <v>Guatemala City</v>
          </cell>
          <cell r="D206"/>
        </row>
        <row r="207">
          <cell r="A207" t="str">
            <v>T402</v>
          </cell>
          <cell r="B207" t="str">
            <v>Malecon 2000 IMAX</v>
          </cell>
          <cell r="C207" t="str">
            <v>Guayaquil</v>
          </cell>
          <cell r="D207"/>
        </row>
        <row r="208">
          <cell r="A208" t="str">
            <v>T565</v>
          </cell>
          <cell r="B208" t="str">
            <v>Globus Max IMAX Theatre</v>
          </cell>
          <cell r="C208" t="str">
            <v>Haifa</v>
          </cell>
          <cell r="D208"/>
        </row>
        <row r="209">
          <cell r="A209" t="str">
            <v>T470</v>
          </cell>
          <cell r="B209" t="str">
            <v>UA MegaBox IMAX Theatre</v>
          </cell>
          <cell r="C209" t="str">
            <v>Hong Kong</v>
          </cell>
          <cell r="D209"/>
        </row>
        <row r="210">
          <cell r="A210" t="str">
            <v>T360</v>
          </cell>
          <cell r="B210" t="str">
            <v>Prasad IMAX Theatre</v>
          </cell>
          <cell r="C210" t="str">
            <v>Hyderabad</v>
          </cell>
          <cell r="D210"/>
        </row>
        <row r="211">
          <cell r="A211" t="str">
            <v>T490</v>
          </cell>
          <cell r="B211" t="str">
            <v>CGV Ilsan</v>
          </cell>
          <cell r="C211" t="str">
            <v>Ilsan</v>
          </cell>
          <cell r="D211">
            <v>19823.598455399999</v>
          </cell>
        </row>
        <row r="212">
          <cell r="A212" t="str">
            <v>T305</v>
          </cell>
          <cell r="B212" t="str">
            <v>AFM IMAX Istinye Park</v>
          </cell>
          <cell r="C212" t="str">
            <v>Istinye - Istanbul</v>
          </cell>
          <cell r="D212"/>
        </row>
        <row r="213">
          <cell r="A213" t="str">
            <v>T031</v>
          </cell>
          <cell r="B213" t="str">
            <v>Keong Emas IMAX Theatre</v>
          </cell>
          <cell r="C213" t="str">
            <v>Jakarta</v>
          </cell>
          <cell r="D213"/>
        </row>
        <row r="214">
          <cell r="A214" t="str">
            <v>T380</v>
          </cell>
          <cell r="B214" t="str">
            <v>Orange IMAX Katowice</v>
          </cell>
          <cell r="C214" t="str">
            <v>Katowice</v>
          </cell>
          <cell r="D214"/>
        </row>
        <row r="215">
          <cell r="A215" t="str">
            <v>T469</v>
          </cell>
          <cell r="B215" t="str">
            <v>Port Cinema IMAX Theatre</v>
          </cell>
          <cell r="C215" t="str">
            <v>Kazan</v>
          </cell>
          <cell r="D215"/>
        </row>
        <row r="216">
          <cell r="A216" t="str">
            <v>T594</v>
          </cell>
          <cell r="B216" t="str">
            <v>Utel IMAX</v>
          </cell>
          <cell r="C216" t="str">
            <v>Kiev</v>
          </cell>
          <cell r="D216">
            <v>13959.414120000001</v>
          </cell>
        </row>
        <row r="217">
          <cell r="A217" t="str">
            <v>T423</v>
          </cell>
          <cell r="B217" t="str">
            <v>Sumurai Ent. &amp; Aerens Dev. #2</v>
          </cell>
          <cell r="C217" t="str">
            <v>Kolkata</v>
          </cell>
          <cell r="D217"/>
        </row>
        <row r="218">
          <cell r="A218" t="str">
            <v>T281</v>
          </cell>
          <cell r="B218" t="str">
            <v>Orange IMAX Krakow</v>
          </cell>
          <cell r="C218" t="str">
            <v>Krakow</v>
          </cell>
          <cell r="D218"/>
        </row>
        <row r="219">
          <cell r="A219" t="str">
            <v>T386</v>
          </cell>
          <cell r="B219" t="str">
            <v>Orange IMAX Manufaktura Lodz</v>
          </cell>
          <cell r="C219" t="str">
            <v>Lodz</v>
          </cell>
          <cell r="D219"/>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row>
        <row r="227">
          <cell r="A227" t="str">
            <v>T462</v>
          </cell>
          <cell r="B227" t="str">
            <v>Cinepolis Perisur</v>
          </cell>
          <cell r="C227" t="str">
            <v>Mexico City</v>
          </cell>
          <cell r="D227"/>
        </row>
        <row r="228">
          <cell r="A228" t="str">
            <v>T464</v>
          </cell>
          <cell r="B228" t="str">
            <v>Cinepolis Universidad</v>
          </cell>
          <cell r="C228" t="str">
            <v>Mexico City</v>
          </cell>
          <cell r="D228"/>
        </row>
        <row r="229">
          <cell r="A229" t="str">
            <v>T463</v>
          </cell>
          <cell r="B229" t="str">
            <v>Cinepolis Galerias Valle Oriente</v>
          </cell>
          <cell r="C229" t="str">
            <v>Monterrey</v>
          </cell>
          <cell r="D229"/>
        </row>
        <row r="230">
          <cell r="A230" t="str">
            <v>T767</v>
          </cell>
          <cell r="B230" t="str">
            <v>Kinostar de Lux Mega Belaya Dacha NY NY</v>
          </cell>
          <cell r="C230" t="str">
            <v>Moscow</v>
          </cell>
          <cell r="D230">
            <v>11782.8</v>
          </cell>
        </row>
        <row r="231">
          <cell r="A231" t="str">
            <v>T401</v>
          </cell>
          <cell r="B231" t="str">
            <v>Nescafe IMAX</v>
          </cell>
          <cell r="C231" t="str">
            <v>Moscow</v>
          </cell>
          <cell r="D231"/>
        </row>
        <row r="232">
          <cell r="A232" t="str">
            <v>T288</v>
          </cell>
          <cell r="B232" t="str">
            <v>CineCitta Multiplexkino</v>
          </cell>
          <cell r="C232" t="str">
            <v>Nuremberg</v>
          </cell>
          <cell r="D232"/>
        </row>
        <row r="233">
          <cell r="A233" t="str">
            <v>T440</v>
          </cell>
          <cell r="B233" t="str">
            <v>Los Prados</v>
          </cell>
          <cell r="C233" t="str">
            <v>Oviedo</v>
          </cell>
          <cell r="D233">
            <v>12166.229232</v>
          </cell>
        </row>
        <row r="234">
          <cell r="A234" t="str">
            <v>T183</v>
          </cell>
          <cell r="B234" t="str">
            <v>Gaumont Disney Village</v>
          </cell>
          <cell r="C234" t="str">
            <v>Paris</v>
          </cell>
          <cell r="D234"/>
        </row>
        <row r="235">
          <cell r="A235" t="str">
            <v>T749</v>
          </cell>
          <cell r="B235" t="str">
            <v>Carousel Hoyts IMAX</v>
          </cell>
          <cell r="C235" t="str">
            <v>Perth</v>
          </cell>
          <cell r="D235">
            <v>39279.756673889999</v>
          </cell>
        </row>
        <row r="236">
          <cell r="A236" t="str">
            <v>T340</v>
          </cell>
          <cell r="B236" t="str">
            <v>Poznan IMAX</v>
          </cell>
          <cell r="C236" t="str">
            <v>Poznan</v>
          </cell>
          <cell r="D236"/>
        </row>
        <row r="237">
          <cell r="A237" t="str">
            <v>T330</v>
          </cell>
          <cell r="B237" t="str">
            <v>Oskar IMAX - Palace Flora</v>
          </cell>
          <cell r="C237" t="str">
            <v>Prague</v>
          </cell>
          <cell r="D237"/>
        </row>
        <row r="238">
          <cell r="A238" t="str">
            <v>T316</v>
          </cell>
          <cell r="B238" t="str">
            <v>Menlyn IMAX</v>
          </cell>
          <cell r="C238" t="str">
            <v>Pretoria</v>
          </cell>
          <cell r="D238"/>
        </row>
        <row r="239">
          <cell r="A239" t="str">
            <v>T583</v>
          </cell>
          <cell r="B239" t="str">
            <v xml:space="preserve">CGV Seomyun </v>
          </cell>
          <cell r="C239" t="str">
            <v>Pusan</v>
          </cell>
          <cell r="D239"/>
        </row>
        <row r="240">
          <cell r="A240" t="str">
            <v>T426</v>
          </cell>
          <cell r="B240" t="str">
            <v>Cinepolis Zentrika Santa Fe</v>
          </cell>
          <cell r="C240" t="str">
            <v>Santa Fe</v>
          </cell>
          <cell r="D240"/>
        </row>
        <row r="241">
          <cell r="A241" t="str">
            <v>T587</v>
          </cell>
          <cell r="B241" t="str">
            <v>Bourbon Shopping Center</v>
          </cell>
          <cell r="C241" t="str">
            <v>Sao Paolo</v>
          </cell>
          <cell r="D241"/>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row>
        <row r="245">
          <cell r="A245" t="str">
            <v>T327</v>
          </cell>
          <cell r="B245" t="str">
            <v>Mtel IMAX</v>
          </cell>
          <cell r="C245" t="str">
            <v>Sofia</v>
          </cell>
          <cell r="D245"/>
        </row>
        <row r="246">
          <cell r="A246" t="str">
            <v>T598</v>
          </cell>
          <cell r="B246" t="str">
            <v>Coca-Cola IMAX Kinostar City</v>
          </cell>
          <cell r="C246" t="str">
            <v>St. Petersburg</v>
          </cell>
          <cell r="D246"/>
        </row>
        <row r="247">
          <cell r="A247" t="str">
            <v>T553</v>
          </cell>
          <cell r="B247" t="str">
            <v>Suzhou Science &amp; Cultural Arts Center</v>
          </cell>
          <cell r="C247" t="str">
            <v>Suzhou</v>
          </cell>
          <cell r="D247"/>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row>
        <row r="253">
          <cell r="A253" t="str">
            <v>T607</v>
          </cell>
          <cell r="B253" t="str">
            <v>Torreon IMAX Cinemas Martinez</v>
          </cell>
          <cell r="C253" t="str">
            <v>Torreon</v>
          </cell>
          <cell r="D253"/>
        </row>
        <row r="254">
          <cell r="A254" t="str">
            <v>T428</v>
          </cell>
          <cell r="B254" t="str">
            <v>Cinepolis Las Americas IMAX Acuario de Veracruz</v>
          </cell>
          <cell r="C254" t="str">
            <v>Veracruz</v>
          </cell>
          <cell r="D254"/>
        </row>
        <row r="255">
          <cell r="A255" t="str">
            <v>T308</v>
          </cell>
          <cell r="B255" t="str">
            <v>Orange IMAX Warszawa</v>
          </cell>
          <cell r="C255" t="str">
            <v>Warsaw</v>
          </cell>
          <cell r="D255"/>
        </row>
        <row r="256">
          <cell r="A256" t="str">
            <v>T760</v>
          </cell>
          <cell r="B256" t="str">
            <v>Odeon Wimbledon</v>
          </cell>
          <cell r="C256" t="str">
            <v>Wimbledon</v>
          </cell>
          <cell r="D256">
            <v>65272.450400000002</v>
          </cell>
        </row>
        <row r="257">
          <cell r="A257" t="str">
            <v>T604</v>
          </cell>
          <cell r="B257" t="str">
            <v>Studio City Wuhan</v>
          </cell>
          <cell r="C257" t="str">
            <v>Wuhan</v>
          </cell>
          <cell r="D257"/>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 val="Sheet1"/>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tabSelected="1" zoomScale="67" zoomScaleNormal="85" workbookViewId="0"/>
  </sheetViews>
  <sheetFormatPr defaultColWidth="9.36328125" defaultRowHeight="14.5"/>
  <cols>
    <col min="1" max="1" width="8.6328125" style="65" customWidth="1"/>
    <col min="2" max="2" width="99.6328125" style="65" customWidth="1"/>
    <col min="3" max="3" width="4.6328125" style="65" customWidth="1"/>
    <col min="4" max="4" width="83.36328125" style="65" customWidth="1"/>
    <col min="5" max="12" width="9.36328125" style="65"/>
    <col min="13" max="13" width="44.36328125" style="65" bestFit="1" customWidth="1"/>
    <col min="14" max="16384" width="9.36328125" style="65"/>
  </cols>
  <sheetData>
    <row r="1" spans="1:13" ht="46">
      <c r="A1" s="155" t="s">
        <v>0</v>
      </c>
      <c r="M1" s="156"/>
    </row>
    <row r="2" spans="1:13" ht="293.25" customHeight="1">
      <c r="A2" s="339" t="s">
        <v>1</v>
      </c>
      <c r="B2" s="340"/>
      <c r="C2" s="65" t="s">
        <v>2</v>
      </c>
      <c r="D2" s="157" t="s">
        <v>167</v>
      </c>
    </row>
    <row r="3" spans="1:13" ht="200.25" customHeight="1">
      <c r="A3" s="340"/>
      <c r="B3" s="340"/>
      <c r="D3" s="158" t="s">
        <v>4</v>
      </c>
    </row>
    <row r="4" spans="1:13" ht="15.5">
      <c r="A4" s="159" t="s">
        <v>5</v>
      </c>
      <c r="D4" s="160" t="s">
        <v>6</v>
      </c>
    </row>
    <row r="5" spans="1:13" ht="15.5">
      <c r="A5" s="161" t="s">
        <v>7</v>
      </c>
      <c r="D5" s="160" t="s">
        <v>8</v>
      </c>
    </row>
    <row r="6" spans="1:13">
      <c r="A6" s="162" t="s">
        <v>9</v>
      </c>
    </row>
    <row r="7" spans="1:13">
      <c r="A7" s="163" t="s">
        <v>10</v>
      </c>
    </row>
    <row r="8" spans="1:13">
      <c r="A8" s="163"/>
    </row>
    <row r="10" spans="1:13">
      <c r="A10" s="161" t="s">
        <v>11</v>
      </c>
    </row>
    <row r="11" spans="1:13">
      <c r="A11" s="163" t="s">
        <v>12</v>
      </c>
    </row>
    <row r="12" spans="1:13">
      <c r="A12" s="163" t="s">
        <v>13</v>
      </c>
    </row>
    <row r="13" spans="1:13" ht="21">
      <c r="A13" s="163" t="s">
        <v>14</v>
      </c>
      <c r="D13" s="164" t="s">
        <v>15</v>
      </c>
    </row>
    <row r="14" spans="1:13" ht="21">
      <c r="A14" s="163" t="s">
        <v>16</v>
      </c>
      <c r="D14" s="165"/>
    </row>
    <row r="15" spans="1:13" ht="21">
      <c r="A15" s="163" t="s">
        <v>17</v>
      </c>
      <c r="D15" s="165" t="s">
        <v>18</v>
      </c>
    </row>
    <row r="16" spans="1:13" ht="21">
      <c r="A16" s="163" t="s">
        <v>19</v>
      </c>
      <c r="D16" s="165" t="s">
        <v>20</v>
      </c>
    </row>
    <row r="17" spans="1:4" ht="21">
      <c r="A17" s="163" t="s">
        <v>21</v>
      </c>
      <c r="D17" s="166" t="s">
        <v>22</v>
      </c>
    </row>
    <row r="18" spans="1:4">
      <c r="A18" s="163"/>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M128"/>
  <sheetViews>
    <sheetView showGridLines="0" view="pageBreakPreview" zoomScaleNormal="85" zoomScaleSheetLayoutView="100" workbookViewId="0">
      <pane xSplit="1" ySplit="5" topLeftCell="X6" activePane="bottomRight" state="frozen"/>
      <selection pane="topRight" activeCell="B1" sqref="B1"/>
      <selection pane="bottomLeft" activeCell="A6" sqref="A6"/>
      <selection pane="bottomRight"/>
    </sheetView>
  </sheetViews>
  <sheetFormatPr defaultColWidth="9.36328125" defaultRowHeight="14.5" outlineLevelCol="1"/>
  <cols>
    <col min="1" max="1" width="59.36328125" customWidth="1"/>
    <col min="2" max="4" width="11.453125" customWidth="1" outlineLevel="1"/>
    <col min="5" max="5" width="12.453125" customWidth="1" outlineLevel="1"/>
    <col min="6" max="6" width="12.81640625" customWidth="1"/>
    <col min="7" max="7" width="11.453125" customWidth="1"/>
    <col min="8" max="8" width="12.453125" customWidth="1"/>
    <col min="9" max="9" width="11.453125" customWidth="1"/>
    <col min="10" max="10" width="12.453125" customWidth="1"/>
    <col min="11" max="11" width="12.81640625" customWidth="1"/>
    <col min="12" max="14" width="12.453125" customWidth="1"/>
    <col min="15" max="15" width="12" customWidth="1"/>
    <col min="16" max="16" width="13.1796875" customWidth="1"/>
    <col min="17" max="17" width="12" customWidth="1"/>
    <col min="18" max="19" width="11.453125" customWidth="1"/>
    <col min="20" max="20" width="12.453125" customWidth="1"/>
    <col min="21" max="21" width="12.81640625" customWidth="1"/>
    <col min="22" max="22" width="12" customWidth="1"/>
    <col min="23" max="24" width="11.453125" customWidth="1"/>
    <col min="25" max="25" width="9.6328125" customWidth="1"/>
    <col min="26" max="26" width="12.81640625" customWidth="1"/>
    <col min="27" max="27" width="12" customWidth="1"/>
    <col min="28" max="28" width="11.453125" style="285" customWidth="1"/>
    <col min="29" max="29" width="12.1796875" bestFit="1" customWidth="1"/>
    <col min="30" max="30" width="10.453125" customWidth="1"/>
    <col min="31" max="31" width="12.81640625" customWidth="1"/>
    <col min="32" max="32" width="12" bestFit="1" customWidth="1"/>
    <col min="33" max="34" width="11.453125" style="285" customWidth="1"/>
    <col min="35" max="54" width="9.36328125" style="285"/>
  </cols>
  <sheetData>
    <row r="1" spans="1:91" ht="20">
      <c r="A1" s="1" t="s">
        <v>23</v>
      </c>
      <c r="B1" s="2"/>
      <c r="C1" s="2"/>
      <c r="D1" s="2"/>
      <c r="E1" s="3"/>
      <c r="F1" s="58"/>
      <c r="G1" s="2"/>
      <c r="H1" s="2"/>
      <c r="I1" s="2"/>
      <c r="J1" s="3"/>
      <c r="K1" s="58"/>
      <c r="L1" s="2"/>
      <c r="M1" s="2"/>
      <c r="N1" s="2"/>
      <c r="O1" s="2"/>
      <c r="P1" s="58"/>
      <c r="Q1" s="2"/>
      <c r="R1" s="2"/>
      <c r="S1" s="2"/>
      <c r="T1" s="2"/>
      <c r="U1" s="58"/>
      <c r="V1" s="2"/>
      <c r="W1" s="3"/>
      <c r="X1" s="3"/>
      <c r="Y1" s="2"/>
      <c r="Z1" s="58"/>
      <c r="AA1" s="2"/>
      <c r="AB1" s="2"/>
      <c r="AC1" s="3"/>
      <c r="AD1" s="3"/>
      <c r="AE1" s="58"/>
      <c r="AF1" s="2"/>
      <c r="AG1" s="2"/>
      <c r="AH1" s="335"/>
      <c r="AI1" s="84"/>
      <c r="AJ1" s="84"/>
      <c r="AK1" s="84"/>
      <c r="AL1" s="84"/>
      <c r="AM1" s="84"/>
      <c r="AN1" s="84"/>
      <c r="AO1" s="84"/>
      <c r="AP1" s="84"/>
      <c r="AQ1" s="84"/>
      <c r="AR1" s="84"/>
      <c r="AS1" s="84"/>
      <c r="AT1" s="84"/>
      <c r="AU1" s="84"/>
      <c r="AV1" s="84"/>
      <c r="AW1" s="84"/>
      <c r="AX1" s="84"/>
      <c r="AY1" s="84"/>
      <c r="AZ1" s="84"/>
      <c r="BA1" s="84"/>
      <c r="BB1" s="84"/>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c r="A2" s="89" t="s">
        <v>24</v>
      </c>
      <c r="B2" s="67"/>
      <c r="C2" s="4"/>
      <c r="D2" s="69">
        <v>2018</v>
      </c>
      <c r="E2" s="4"/>
      <c r="F2" s="5" t="s">
        <v>25</v>
      </c>
      <c r="G2" s="67"/>
      <c r="H2" s="72"/>
      <c r="I2" s="69">
        <v>2019</v>
      </c>
      <c r="J2" s="66"/>
      <c r="K2" s="5" t="s">
        <v>26</v>
      </c>
      <c r="L2" s="67"/>
      <c r="M2" s="72"/>
      <c r="N2" s="69">
        <v>2020</v>
      </c>
      <c r="O2" s="66"/>
      <c r="P2" s="5" t="s">
        <v>27</v>
      </c>
      <c r="Q2" s="67"/>
      <c r="R2" s="72"/>
      <c r="S2" s="69">
        <v>2021</v>
      </c>
      <c r="T2" s="66"/>
      <c r="U2" s="81">
        <v>2021</v>
      </c>
      <c r="V2" s="86"/>
      <c r="W2" s="87"/>
      <c r="X2" s="69">
        <v>2022</v>
      </c>
      <c r="Y2" s="66"/>
      <c r="Z2" s="81">
        <v>2022</v>
      </c>
      <c r="AA2" s="261"/>
      <c r="AB2" s="262">
        <v>2023</v>
      </c>
      <c r="AC2" s="87"/>
      <c r="AD2" s="87"/>
      <c r="AE2" s="81" t="s">
        <v>28</v>
      </c>
      <c r="AF2" s="261"/>
      <c r="AG2" s="69">
        <v>2024</v>
      </c>
      <c r="AH2" s="336"/>
      <c r="AI2" s="84"/>
      <c r="AJ2" s="84"/>
      <c r="AK2" s="84"/>
      <c r="AL2" s="84"/>
      <c r="AM2" s="84"/>
      <c r="AN2" s="84"/>
      <c r="AO2" s="84"/>
      <c r="AP2" s="84"/>
      <c r="AQ2" s="84"/>
      <c r="AR2" s="84"/>
      <c r="AS2" s="84"/>
      <c r="AT2" s="84"/>
      <c r="AU2" s="84"/>
      <c r="AV2" s="84"/>
      <c r="AW2" s="84"/>
      <c r="AX2" s="84"/>
      <c r="AY2" s="84"/>
      <c r="AZ2" s="84"/>
      <c r="BA2" s="84"/>
      <c r="BB2" s="84"/>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c r="A3" s="33"/>
      <c r="B3" s="342" t="s">
        <v>29</v>
      </c>
      <c r="C3" s="343"/>
      <c r="D3" s="343"/>
      <c r="E3" s="343"/>
      <c r="F3" s="344"/>
      <c r="G3" s="342" t="s">
        <v>29</v>
      </c>
      <c r="H3" s="343"/>
      <c r="I3" s="343"/>
      <c r="J3" s="343"/>
      <c r="K3" s="344"/>
      <c r="L3" s="342" t="s">
        <v>29</v>
      </c>
      <c r="M3" s="343"/>
      <c r="N3" s="343"/>
      <c r="O3" s="343"/>
      <c r="P3" s="344"/>
      <c r="Q3" s="22"/>
      <c r="R3" s="291"/>
      <c r="S3" s="291" t="s">
        <v>29</v>
      </c>
      <c r="T3" s="291"/>
      <c r="U3" s="292"/>
      <c r="V3" s="22"/>
      <c r="W3" s="291"/>
      <c r="X3" s="291" t="s">
        <v>29</v>
      </c>
      <c r="Y3" s="291"/>
      <c r="Z3" s="292"/>
      <c r="AA3" s="251"/>
      <c r="AB3" s="251"/>
      <c r="AC3" s="291" t="s">
        <v>29</v>
      </c>
      <c r="AD3" s="290"/>
      <c r="AE3" s="289"/>
      <c r="AF3" s="342" t="s">
        <v>29</v>
      </c>
      <c r="AG3" s="344"/>
      <c r="AH3" s="337"/>
      <c r="AI3" s="84"/>
      <c r="AJ3" s="84"/>
      <c r="AK3" s="84"/>
      <c r="AL3" s="84"/>
      <c r="AM3" s="84"/>
      <c r="AN3" s="84"/>
      <c r="AO3" s="84"/>
      <c r="AP3" s="84"/>
      <c r="AQ3" s="84"/>
      <c r="AR3" s="84"/>
      <c r="AS3" s="84"/>
      <c r="AT3" s="84"/>
      <c r="AU3" s="84"/>
      <c r="AV3" s="84"/>
      <c r="AW3" s="84"/>
      <c r="AX3" s="84"/>
      <c r="AY3" s="84"/>
      <c r="AZ3" s="84"/>
      <c r="BA3" s="84"/>
      <c r="BB3" s="84"/>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7">
      <c r="A4" s="6"/>
      <c r="B4" s="90" t="s">
        <v>30</v>
      </c>
      <c r="C4" s="6" t="s">
        <v>31</v>
      </c>
      <c r="D4" s="6" t="s">
        <v>32</v>
      </c>
      <c r="E4" s="6" t="s">
        <v>33</v>
      </c>
      <c r="F4" s="7" t="s">
        <v>34</v>
      </c>
      <c r="G4" s="6" t="s">
        <v>30</v>
      </c>
      <c r="H4" s="71" t="s">
        <v>31</v>
      </c>
      <c r="I4" s="6" t="s">
        <v>32</v>
      </c>
      <c r="J4" s="6" t="s">
        <v>33</v>
      </c>
      <c r="K4" s="7" t="s">
        <v>34</v>
      </c>
      <c r="L4" s="6" t="s">
        <v>30</v>
      </c>
      <c r="M4" s="71" t="s">
        <v>31</v>
      </c>
      <c r="N4" s="6" t="s">
        <v>32</v>
      </c>
      <c r="O4" s="6" t="s">
        <v>33</v>
      </c>
      <c r="P4" s="7" t="s">
        <v>34</v>
      </c>
      <c r="Q4" s="6" t="s">
        <v>30</v>
      </c>
      <c r="R4" s="71" t="s">
        <v>31</v>
      </c>
      <c r="S4" s="6" t="s">
        <v>32</v>
      </c>
      <c r="T4" s="6" t="s">
        <v>33</v>
      </c>
      <c r="U4" s="7" t="s">
        <v>34</v>
      </c>
      <c r="V4" s="6" t="s">
        <v>30</v>
      </c>
      <c r="W4" s="71" t="s">
        <v>31</v>
      </c>
      <c r="X4" s="71" t="s">
        <v>32</v>
      </c>
      <c r="Y4" s="6" t="s">
        <v>33</v>
      </c>
      <c r="Z4" s="7" t="s">
        <v>34</v>
      </c>
      <c r="AA4" s="252" t="s">
        <v>30</v>
      </c>
      <c r="AB4" s="263" t="s">
        <v>31</v>
      </c>
      <c r="AC4" s="264" t="s">
        <v>32</v>
      </c>
      <c r="AD4" s="264" t="s">
        <v>33</v>
      </c>
      <c r="AE4" s="7" t="s">
        <v>34</v>
      </c>
      <c r="AF4" s="252" t="s">
        <v>30</v>
      </c>
      <c r="AG4" s="263" t="s">
        <v>31</v>
      </c>
      <c r="AH4" s="294" t="s">
        <v>173</v>
      </c>
      <c r="AI4" s="84"/>
      <c r="AJ4" s="84"/>
      <c r="AK4" s="84"/>
      <c r="AL4" s="84"/>
      <c r="AM4" s="84"/>
      <c r="AN4" s="84"/>
      <c r="AO4" s="84"/>
      <c r="AP4" s="84"/>
      <c r="AQ4" s="84"/>
      <c r="AR4" s="84"/>
      <c r="AS4" s="84"/>
      <c r="AT4" s="84"/>
      <c r="AU4" s="84"/>
      <c r="AV4" s="84"/>
      <c r="AW4" s="84"/>
      <c r="AX4" s="84"/>
      <c r="AY4" s="84"/>
      <c r="AZ4" s="84"/>
      <c r="BA4" s="84"/>
      <c r="BB4" s="84"/>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 customHeight="1" thickBot="1">
      <c r="A5" s="51" t="s">
        <v>35</v>
      </c>
      <c r="B5" s="52">
        <v>246938</v>
      </c>
      <c r="C5" s="51">
        <v>342584</v>
      </c>
      <c r="D5" s="51">
        <v>206531</v>
      </c>
      <c r="E5" s="51">
        <v>236100</v>
      </c>
      <c r="F5" s="53">
        <f>SUM(B5:E5)</f>
        <v>1032153</v>
      </c>
      <c r="G5" s="51">
        <v>256300</v>
      </c>
      <c r="H5" s="51">
        <v>364931.90702999994</v>
      </c>
      <c r="I5" s="51">
        <v>246053.76180000001</v>
      </c>
      <c r="J5" s="51">
        <v>241165</v>
      </c>
      <c r="K5" s="53">
        <v>1108513</v>
      </c>
      <c r="L5" s="51">
        <v>95226.020099999994</v>
      </c>
      <c r="M5" s="51">
        <v>2657.9378700000007</v>
      </c>
      <c r="N5" s="51">
        <v>70357.517689999993</v>
      </c>
      <c r="O5" s="51">
        <v>90978.793059999996</v>
      </c>
      <c r="P5" s="53">
        <f>SUM(L5:O5)</f>
        <v>259220.26871999999</v>
      </c>
      <c r="Q5" s="51">
        <v>110231</v>
      </c>
      <c r="R5" s="51">
        <v>108558</v>
      </c>
      <c r="S5" s="51">
        <v>141893</v>
      </c>
      <c r="T5" s="51">
        <v>277534.31547999999</v>
      </c>
      <c r="U5" s="53">
        <f>SUM(Q5:T5)</f>
        <v>638216.31547999999</v>
      </c>
      <c r="V5" s="51">
        <v>173182.80656000003</v>
      </c>
      <c r="W5" s="51">
        <v>247900</v>
      </c>
      <c r="X5" s="51">
        <v>177097.45024000001</v>
      </c>
      <c r="Y5" s="51">
        <v>251545.28057999999</v>
      </c>
      <c r="Z5" s="53">
        <f>SUM(V5:Y5)</f>
        <v>849725.53738000011</v>
      </c>
      <c r="AA5" s="51">
        <v>273119</v>
      </c>
      <c r="AB5" s="255">
        <v>268674</v>
      </c>
      <c r="AC5" s="51">
        <v>347144</v>
      </c>
      <c r="AD5" s="51">
        <v>170013</v>
      </c>
      <c r="AE5" s="53">
        <v>1058951</v>
      </c>
      <c r="AF5" s="51">
        <v>260728</v>
      </c>
      <c r="AG5" s="255">
        <v>196371</v>
      </c>
      <c r="AH5" s="295">
        <f>SUM(AF5:AG5)</f>
        <v>457099</v>
      </c>
      <c r="AI5" s="84"/>
      <c r="AJ5" s="84"/>
      <c r="AK5" s="84"/>
      <c r="AL5" s="84"/>
      <c r="AM5" s="84"/>
      <c r="AN5" s="84"/>
      <c r="AO5" s="84"/>
      <c r="AP5" s="84"/>
      <c r="AQ5" s="84"/>
      <c r="AR5" s="84"/>
      <c r="AS5" s="84"/>
      <c r="AT5" s="84"/>
      <c r="AU5" s="84"/>
      <c r="AV5" s="84"/>
      <c r="AW5" s="84"/>
      <c r="AX5" s="84"/>
      <c r="AY5" s="84"/>
      <c r="AZ5" s="84"/>
      <c r="BA5" s="84"/>
      <c r="BB5" s="84"/>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row>
    <row r="6" spans="1:91">
      <c r="A6" s="8" t="s">
        <v>36</v>
      </c>
      <c r="B6" s="91"/>
      <c r="C6" s="9"/>
      <c r="D6" s="9"/>
      <c r="E6" s="9"/>
      <c r="F6" s="10"/>
      <c r="G6" s="43"/>
      <c r="H6" s="43"/>
      <c r="I6" s="43"/>
      <c r="J6" s="9"/>
      <c r="K6" s="10"/>
      <c r="L6" s="43"/>
      <c r="M6" s="43"/>
      <c r="N6" s="43"/>
      <c r="O6" s="43"/>
      <c r="P6" s="10"/>
      <c r="Q6" s="43"/>
      <c r="R6" s="43"/>
      <c r="S6" s="43"/>
      <c r="T6" s="43"/>
      <c r="U6" s="10"/>
      <c r="V6" s="43"/>
      <c r="W6" s="43"/>
      <c r="X6" s="43"/>
      <c r="Y6" s="43"/>
      <c r="Z6" s="10"/>
      <c r="AA6" s="43"/>
      <c r="AB6" s="256"/>
      <c r="AC6" s="279"/>
      <c r="AD6" s="279"/>
      <c r="AE6" s="10"/>
      <c r="AF6" s="43"/>
      <c r="AG6" s="256"/>
      <c r="AH6" s="296"/>
      <c r="AI6" s="84"/>
      <c r="AJ6" s="84"/>
      <c r="AK6" s="84"/>
      <c r="AL6" s="84"/>
      <c r="AM6" s="84"/>
      <c r="AN6" s="84"/>
      <c r="AO6" s="84"/>
      <c r="AP6" s="84"/>
      <c r="AQ6" s="84"/>
      <c r="AR6" s="84"/>
      <c r="AS6" s="84"/>
      <c r="AT6" s="84"/>
      <c r="AU6" s="84"/>
      <c r="AV6" s="84"/>
      <c r="AW6" s="84"/>
      <c r="AX6" s="84"/>
      <c r="AY6" s="84"/>
      <c r="AZ6" s="84"/>
      <c r="BA6" s="84"/>
      <c r="BB6" s="84"/>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row>
    <row r="7" spans="1:91" ht="11.25" customHeight="1">
      <c r="A7" s="8"/>
      <c r="B7" s="91"/>
      <c r="C7" s="9"/>
      <c r="D7" s="9"/>
      <c r="E7" s="9"/>
      <c r="F7" s="10"/>
      <c r="G7" s="43"/>
      <c r="H7" s="43"/>
      <c r="I7" s="43"/>
      <c r="J7" s="9"/>
      <c r="K7" s="10"/>
      <c r="L7" s="43"/>
      <c r="M7" s="43"/>
      <c r="N7" s="43"/>
      <c r="O7" s="43"/>
      <c r="P7" s="10"/>
      <c r="Q7" s="43"/>
      <c r="R7" s="43"/>
      <c r="S7" s="43"/>
      <c r="T7" s="43"/>
      <c r="U7" s="10"/>
      <c r="V7" s="43"/>
      <c r="W7" s="43"/>
      <c r="X7" s="43"/>
      <c r="Y7" s="43"/>
      <c r="Z7" s="10"/>
      <c r="AA7" s="43"/>
      <c r="AB7" s="256"/>
      <c r="AC7" s="274"/>
      <c r="AD7" s="274"/>
      <c r="AE7" s="10"/>
      <c r="AF7" s="43"/>
      <c r="AG7" s="256"/>
      <c r="AH7" s="296"/>
      <c r="AI7" s="84"/>
      <c r="AJ7" s="84"/>
      <c r="AK7" s="84"/>
      <c r="AL7" s="84"/>
      <c r="AM7" s="84"/>
      <c r="AN7" s="84"/>
      <c r="AO7" s="84"/>
      <c r="AP7" s="84"/>
      <c r="AQ7" s="84"/>
      <c r="AR7" s="84"/>
      <c r="AS7" s="84"/>
      <c r="AT7" s="84"/>
      <c r="AU7" s="84"/>
      <c r="AV7" s="84"/>
      <c r="AW7" s="84"/>
      <c r="AX7" s="84"/>
      <c r="AY7" s="84"/>
      <c r="AZ7" s="84"/>
      <c r="BA7" s="84"/>
      <c r="BB7" s="84"/>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row>
    <row r="8" spans="1:91">
      <c r="A8" s="9" t="s">
        <v>37</v>
      </c>
      <c r="B8" s="91">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c r="AA8" s="43">
        <v>30073</v>
      </c>
      <c r="AB8" s="43">
        <v>29219</v>
      </c>
      <c r="AC8" s="43">
        <v>42481</v>
      </c>
      <c r="AD8" s="43">
        <v>16864</v>
      </c>
      <c r="AE8" s="10">
        <f>SUM(AA8:AD8)</f>
        <v>118637</v>
      </c>
      <c r="AF8" s="43">
        <v>29721</v>
      </c>
      <c r="AG8" s="43">
        <v>21304</v>
      </c>
      <c r="AH8" s="297">
        <f>SUM(AF8:AG8)</f>
        <v>51025</v>
      </c>
      <c r="AI8" s="84"/>
      <c r="AJ8" s="84"/>
      <c r="AK8" s="84"/>
      <c r="AL8" s="84"/>
      <c r="AM8" s="84"/>
      <c r="AN8" s="84"/>
      <c r="AO8" s="84"/>
      <c r="AP8" s="84"/>
      <c r="AQ8" s="84"/>
      <c r="AR8" s="84"/>
      <c r="AS8" s="84"/>
      <c r="AT8" s="84"/>
      <c r="AU8" s="84"/>
      <c r="AV8" s="84"/>
      <c r="AW8" s="84"/>
      <c r="AX8" s="84"/>
      <c r="AY8" s="84"/>
      <c r="AZ8" s="84"/>
      <c r="BA8" s="84"/>
      <c r="BB8" s="84"/>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row>
    <row r="9" spans="1:91">
      <c r="A9" s="9" t="s">
        <v>38</v>
      </c>
      <c r="B9" s="91">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c r="AA9" s="43">
        <v>2028</v>
      </c>
      <c r="AB9" s="43">
        <v>2071</v>
      </c>
      <c r="AC9" s="43">
        <v>1733</v>
      </c>
      <c r="AD9" s="43">
        <v>2229</v>
      </c>
      <c r="AE9" s="10">
        <v>8061</v>
      </c>
      <c r="AF9" s="43">
        <v>4292</v>
      </c>
      <c r="AG9" s="43">
        <v>13772</v>
      </c>
      <c r="AH9" s="297">
        <f>SUM(AF9:AG9)</f>
        <v>18064</v>
      </c>
      <c r="AI9" s="84"/>
      <c r="AJ9" s="84"/>
      <c r="AK9" s="84"/>
      <c r="AL9" s="84"/>
      <c r="AM9" s="84"/>
      <c r="AN9" s="84"/>
      <c r="AO9" s="84"/>
      <c r="AP9" s="84"/>
      <c r="AQ9" s="84"/>
      <c r="AR9" s="84"/>
      <c r="AS9" s="84"/>
      <c r="AT9" s="84"/>
      <c r="AU9" s="84"/>
      <c r="AV9" s="84"/>
      <c r="AW9" s="84"/>
      <c r="AX9" s="84"/>
      <c r="AY9" s="84"/>
      <c r="AZ9" s="84"/>
      <c r="BA9" s="84"/>
      <c r="BB9" s="84"/>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row>
    <row r="10" spans="1:91">
      <c r="A10" s="8" t="s">
        <v>39</v>
      </c>
      <c r="B10" s="92">
        <f>SUM(B8:B9)</f>
        <v>30834</v>
      </c>
      <c r="C10" s="11">
        <f t="shared" ref="C10:Z10" si="1">SUM(C8:C9)</f>
        <v>38617.525119999998</v>
      </c>
      <c r="D10" s="11">
        <f t="shared" si="1"/>
        <v>25440.060079999999</v>
      </c>
      <c r="E10" s="11">
        <f t="shared" si="1"/>
        <v>29067</v>
      </c>
      <c r="F10" s="12">
        <f t="shared" ref="F10" si="2">SUM(B10,C10,D10,E10)</f>
        <v>123958.5852</v>
      </c>
      <c r="G10" s="74">
        <f t="shared" si="1"/>
        <v>30713.960040000002</v>
      </c>
      <c r="H10" s="74">
        <f t="shared" si="1"/>
        <v>43215.148130000001</v>
      </c>
      <c r="I10" s="74">
        <f t="shared" si="1"/>
        <v>31230.215759999999</v>
      </c>
      <c r="J10" s="11">
        <f t="shared" si="1"/>
        <v>29078.677060000002</v>
      </c>
      <c r="K10" s="12">
        <f t="shared" ref="K10" si="3">SUM(G10,H10,I10,J10)</f>
        <v>134238.00099000003</v>
      </c>
      <c r="L10" s="74">
        <f t="shared" si="1"/>
        <v>13081.93981</v>
      </c>
      <c r="M10" s="74">
        <f t="shared" si="1"/>
        <v>3728</v>
      </c>
      <c r="N10" s="74">
        <f t="shared" si="1"/>
        <v>8751</v>
      </c>
      <c r="O10" s="74">
        <f t="shared" si="1"/>
        <v>11380.921419999999</v>
      </c>
      <c r="P10" s="12">
        <f t="shared" si="1"/>
        <v>36941.861230000002</v>
      </c>
      <c r="Q10" s="74">
        <f t="shared" si="1"/>
        <v>12757.988530000001</v>
      </c>
      <c r="R10" s="74">
        <f t="shared" si="1"/>
        <v>13649.30395</v>
      </c>
      <c r="S10" s="74">
        <f t="shared" si="1"/>
        <v>17631.155699999999</v>
      </c>
      <c r="T10" s="74">
        <f t="shared" si="1"/>
        <v>32950.644509999998</v>
      </c>
      <c r="U10" s="12">
        <f t="shared" si="1"/>
        <v>76989.092690000005</v>
      </c>
      <c r="V10" s="74">
        <f t="shared" si="1"/>
        <v>20988.371419999999</v>
      </c>
      <c r="W10" s="74">
        <f t="shared" si="1"/>
        <v>29544</v>
      </c>
      <c r="X10" s="74">
        <f t="shared" si="1"/>
        <v>21968</v>
      </c>
      <c r="Y10" s="74">
        <f t="shared" si="1"/>
        <v>29320</v>
      </c>
      <c r="Z10" s="12">
        <f t="shared" si="1"/>
        <v>101820.37142</v>
      </c>
      <c r="AA10" s="74">
        <f t="shared" ref="AA10:AC10" si="4">SUM(AA8:AA9)</f>
        <v>32101</v>
      </c>
      <c r="AB10" s="74">
        <f t="shared" si="4"/>
        <v>31290</v>
      </c>
      <c r="AC10" s="74">
        <f t="shared" si="4"/>
        <v>44214</v>
      </c>
      <c r="AD10" s="74">
        <f>SUM(AD8:AD9)</f>
        <v>19093</v>
      </c>
      <c r="AE10" s="12">
        <f>SUM(AE8:AE9)</f>
        <v>126698</v>
      </c>
      <c r="AF10" s="74">
        <f t="shared" ref="AF10:AG10" si="5">SUM(AF8:AF9)</f>
        <v>34013</v>
      </c>
      <c r="AG10" s="74">
        <f t="shared" si="5"/>
        <v>35076</v>
      </c>
      <c r="AH10" s="298">
        <f t="shared" ref="AH10" si="6">SUM(AH8:AH9)</f>
        <v>69089</v>
      </c>
      <c r="AI10" s="84"/>
      <c r="AJ10" s="84"/>
      <c r="AK10" s="84"/>
      <c r="AL10" s="84"/>
      <c r="AM10" s="84"/>
      <c r="AN10" s="84"/>
      <c r="AO10" s="84"/>
      <c r="AP10" s="84"/>
      <c r="AQ10" s="84"/>
      <c r="AR10" s="84"/>
      <c r="AS10" s="84"/>
      <c r="AT10" s="84"/>
      <c r="AU10" s="84"/>
      <c r="AV10" s="84"/>
      <c r="AW10" s="84"/>
      <c r="AX10" s="84"/>
      <c r="AY10" s="84"/>
      <c r="AZ10" s="84"/>
      <c r="BA10" s="84"/>
      <c r="BB10" s="84"/>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row>
    <row r="11" spans="1:91">
      <c r="A11" s="13" t="s">
        <v>40</v>
      </c>
      <c r="B11" s="123">
        <f t="shared" ref="B11:Z11" si="7">B10/B23</f>
        <v>0.36282123693871787</v>
      </c>
      <c r="C11" s="124">
        <f t="shared" si="7"/>
        <v>0.39267545140590171</v>
      </c>
      <c r="D11" s="124">
        <f t="shared" si="7"/>
        <v>0.30983715362063741</v>
      </c>
      <c r="E11" s="124">
        <f t="shared" si="7"/>
        <v>0.26675777350894431</v>
      </c>
      <c r="F11" s="125">
        <f t="shared" si="7"/>
        <v>0.33108552042222289</v>
      </c>
      <c r="G11" s="126">
        <f t="shared" si="7"/>
        <v>0.38297684478683619</v>
      </c>
      <c r="H11" s="126">
        <f t="shared" si="7"/>
        <v>0.41237148555170422</v>
      </c>
      <c r="I11" s="126">
        <f t="shared" si="7"/>
        <v>0.36150237696935872</v>
      </c>
      <c r="J11" s="124">
        <f t="shared" si="7"/>
        <v>0.23397808655507435</v>
      </c>
      <c r="K11" s="125">
        <f t="shared" si="7"/>
        <v>0.33927258154139439</v>
      </c>
      <c r="L11" s="126">
        <f t="shared" si="7"/>
        <v>0.37481823556294447</v>
      </c>
      <c r="M11" s="126">
        <f t="shared" si="7"/>
        <v>0.42100508187464708</v>
      </c>
      <c r="N11" s="126">
        <f t="shared" si="7"/>
        <v>0.23488834013313292</v>
      </c>
      <c r="O11" s="126">
        <f t="shared" si="7"/>
        <v>0.20326736424765401</v>
      </c>
      <c r="P11" s="125">
        <f t="shared" si="7"/>
        <v>0.26964271753173291</v>
      </c>
      <c r="Q11" s="126">
        <f t="shared" si="7"/>
        <v>0.3292044312845126</v>
      </c>
      <c r="R11" s="126">
        <f t="shared" si="7"/>
        <v>0.26786976646060251</v>
      </c>
      <c r="S11" s="126">
        <f t="shared" si="7"/>
        <v>0.31149351083000598</v>
      </c>
      <c r="T11" s="126">
        <f t="shared" si="7"/>
        <v>0.30349118105957335</v>
      </c>
      <c r="U11" s="125">
        <f t="shared" si="7"/>
        <v>0.30205660122487576</v>
      </c>
      <c r="V11" s="126">
        <f t="shared" si="7"/>
        <v>0.34959643247384903</v>
      </c>
      <c r="W11" s="126">
        <f t="shared" si="7"/>
        <v>0.39941596365996107</v>
      </c>
      <c r="X11" s="126">
        <f t="shared" si="7"/>
        <v>0.31951130826848956</v>
      </c>
      <c r="Y11" s="126">
        <f t="shared" si="7"/>
        <v>0.29904330620321073</v>
      </c>
      <c r="Z11" s="125">
        <f t="shared" si="7"/>
        <v>0.3384929486544439</v>
      </c>
      <c r="AA11" s="126">
        <f t="shared" ref="AA11:AD11" si="8">AA10/AA23</f>
        <v>0.36920617394704758</v>
      </c>
      <c r="AB11" s="126">
        <f t="shared" si="8"/>
        <v>0.31935414731728229</v>
      </c>
      <c r="AC11" s="126">
        <f t="shared" si="8"/>
        <v>0.42556017556017556</v>
      </c>
      <c r="AD11" s="126">
        <f t="shared" si="8"/>
        <v>0.22196517008068078</v>
      </c>
      <c r="AE11" s="125">
        <f>AE10/AE23</f>
        <v>0.3380064507695304</v>
      </c>
      <c r="AF11" s="126">
        <f t="shared" ref="AF11:AG11" si="9">AF10/AF23</f>
        <v>0.42987500473945628</v>
      </c>
      <c r="AG11" s="126">
        <f t="shared" si="9"/>
        <v>0.39428513618327132</v>
      </c>
      <c r="AH11" s="299">
        <f>AH10/AH23</f>
        <v>0.4110385283548702</v>
      </c>
      <c r="AI11" s="84"/>
      <c r="AJ11" s="84"/>
      <c r="AK11" s="84"/>
      <c r="AL11" s="84"/>
      <c r="AM11" s="84"/>
      <c r="AN11" s="84"/>
      <c r="AO11" s="84"/>
      <c r="AP11" s="84"/>
      <c r="AQ11" s="84"/>
      <c r="AR11" s="84"/>
      <c r="AS11" s="84"/>
      <c r="AT11" s="84"/>
      <c r="AU11" s="84"/>
      <c r="AV11" s="84"/>
      <c r="AW11" s="84"/>
      <c r="AX11" s="84"/>
      <c r="AY11" s="84"/>
      <c r="AZ11" s="84"/>
      <c r="BA11" s="84"/>
      <c r="BB11" s="84"/>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row>
    <row r="12" spans="1:91">
      <c r="A12" s="13"/>
      <c r="B12" s="93"/>
      <c r="C12" s="14"/>
      <c r="D12" s="14"/>
      <c r="E12" s="14"/>
      <c r="F12" s="15"/>
      <c r="G12" s="75"/>
      <c r="H12" s="75"/>
      <c r="I12" s="75"/>
      <c r="J12" s="14"/>
      <c r="K12" s="15"/>
      <c r="L12" s="75"/>
      <c r="M12" s="75"/>
      <c r="N12" s="75"/>
      <c r="O12" s="75"/>
      <c r="P12" s="15"/>
      <c r="Q12" s="75"/>
      <c r="R12" s="75"/>
      <c r="S12" s="75"/>
      <c r="T12" s="75"/>
      <c r="U12" s="15"/>
      <c r="V12" s="75"/>
      <c r="W12" s="75"/>
      <c r="X12" s="75"/>
      <c r="Y12" s="75"/>
      <c r="Z12" s="15"/>
      <c r="AA12" s="75"/>
      <c r="AB12" s="75"/>
      <c r="AC12" s="280"/>
      <c r="AD12" s="280"/>
      <c r="AE12" s="15"/>
      <c r="AF12" s="75"/>
      <c r="AG12" s="75"/>
      <c r="AH12" s="300"/>
      <c r="AI12" s="84"/>
      <c r="AJ12" s="84"/>
      <c r="AK12" s="84"/>
      <c r="AL12" s="84"/>
      <c r="AM12" s="84"/>
      <c r="AN12" s="84"/>
      <c r="AO12" s="84"/>
      <c r="AP12" s="84"/>
      <c r="AQ12" s="84"/>
      <c r="AR12" s="84"/>
      <c r="AS12" s="84"/>
      <c r="AT12" s="84"/>
      <c r="AU12" s="84"/>
      <c r="AV12" s="84"/>
      <c r="AW12" s="84"/>
      <c r="AX12" s="84"/>
      <c r="AY12" s="84"/>
      <c r="AZ12" s="84"/>
      <c r="BA12" s="84"/>
      <c r="BB12" s="84"/>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row>
    <row r="13" spans="1:91">
      <c r="A13" s="9" t="s">
        <v>41</v>
      </c>
      <c r="B13" s="94">
        <v>19722</v>
      </c>
      <c r="C13" s="48">
        <v>15472</v>
      </c>
      <c r="D13" s="48">
        <v>25383</v>
      </c>
      <c r="E13" s="48">
        <v>46545</v>
      </c>
      <c r="F13" s="32">
        <f t="shared" ref="F13:F17" si="10">SUM(B13,C13,D13,E13)</f>
        <v>107122</v>
      </c>
      <c r="G13" s="59">
        <v>14698</v>
      </c>
      <c r="H13" s="59">
        <v>19290</v>
      </c>
      <c r="I13" s="59">
        <v>21188</v>
      </c>
      <c r="J13" s="59">
        <v>61379</v>
      </c>
      <c r="K13" s="32">
        <f t="shared" ref="K13:K17" si="11">G13+H13+I13+J13</f>
        <v>116555</v>
      </c>
      <c r="L13" s="59">
        <v>5174</v>
      </c>
      <c r="M13" s="59">
        <v>2103</v>
      </c>
      <c r="N13" s="59">
        <v>15360</v>
      </c>
      <c r="O13" s="59">
        <v>25024</v>
      </c>
      <c r="P13" s="32">
        <f t="shared" ref="P13:P17" si="12">L13+M13+N13+O13</f>
        <v>47661</v>
      </c>
      <c r="Q13" s="59">
        <v>5469</v>
      </c>
      <c r="R13" s="59">
        <v>14526</v>
      </c>
      <c r="S13" s="59">
        <v>12000</v>
      </c>
      <c r="T13" s="59">
        <v>30642</v>
      </c>
      <c r="U13" s="32">
        <f t="shared" ref="U13:U17" si="13">SUM(Q13:T13)</f>
        <v>62637</v>
      </c>
      <c r="V13" s="59">
        <v>7973</v>
      </c>
      <c r="W13" s="59">
        <v>7394</v>
      </c>
      <c r="X13" s="59">
        <v>17145</v>
      </c>
      <c r="Y13" s="59">
        <v>32997</v>
      </c>
      <c r="Z13" s="32">
        <f t="shared" ref="Z13:Z16" si="14">V13+W13+X13+Y13</f>
        <v>65509</v>
      </c>
      <c r="AA13" s="59">
        <v>16119</v>
      </c>
      <c r="AB13" s="59">
        <v>27734</v>
      </c>
      <c r="AC13" s="59">
        <v>16443</v>
      </c>
      <c r="AD13" s="43">
        <v>32975</v>
      </c>
      <c r="AE13" s="32">
        <f>SUM(AA13:AD13)</f>
        <v>93271</v>
      </c>
      <c r="AF13" s="59">
        <v>7118</v>
      </c>
      <c r="AG13" s="59">
        <v>19443</v>
      </c>
      <c r="AH13" s="301">
        <f>SUM(AF13:AG13)</f>
        <v>26561</v>
      </c>
      <c r="AI13" s="84"/>
      <c r="AJ13" s="84"/>
      <c r="AK13" s="84"/>
      <c r="AL13" s="84"/>
      <c r="AM13" s="84"/>
      <c r="AN13" s="84"/>
      <c r="AO13" s="84"/>
      <c r="AP13" s="84"/>
      <c r="AQ13" s="84"/>
      <c r="AR13" s="84"/>
      <c r="AS13" s="84"/>
      <c r="AT13" s="84"/>
      <c r="AU13" s="84"/>
      <c r="AV13" s="84"/>
      <c r="AW13" s="84"/>
      <c r="AX13" s="84"/>
      <c r="AY13" s="84"/>
      <c r="AZ13" s="84"/>
      <c r="BA13" s="84"/>
      <c r="BB13" s="84"/>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row>
    <row r="14" spans="1:91">
      <c r="A14" s="9" t="s">
        <v>42</v>
      </c>
      <c r="B14" s="91">
        <v>17861</v>
      </c>
      <c r="C14" s="9">
        <v>24730</v>
      </c>
      <c r="D14" s="9">
        <v>14326</v>
      </c>
      <c r="E14" s="18">
        <v>16454</v>
      </c>
      <c r="F14" s="10">
        <f t="shared" si="10"/>
        <v>73371</v>
      </c>
      <c r="G14" s="43">
        <v>17857</v>
      </c>
      <c r="H14" s="43">
        <v>25301</v>
      </c>
      <c r="I14" s="43">
        <v>16546</v>
      </c>
      <c r="J14" s="76">
        <v>16228</v>
      </c>
      <c r="K14" s="10">
        <f>G14+H14+I14+J14</f>
        <v>75932</v>
      </c>
      <c r="L14" s="43">
        <v>5971</v>
      </c>
      <c r="M14" s="43">
        <v>-137</v>
      </c>
      <c r="N14" s="43">
        <v>4473</v>
      </c>
      <c r="O14" s="43">
        <v>7534</v>
      </c>
      <c r="P14" s="10">
        <f>L14+M14+N14+O14</f>
        <v>17841</v>
      </c>
      <c r="Q14" s="43">
        <v>8359</v>
      </c>
      <c r="R14" s="43">
        <v>7862</v>
      </c>
      <c r="S14" s="43">
        <v>9887</v>
      </c>
      <c r="T14" s="43">
        <v>20076</v>
      </c>
      <c r="U14" s="10">
        <f t="shared" si="13"/>
        <v>46184</v>
      </c>
      <c r="V14" s="43">
        <v>12643</v>
      </c>
      <c r="W14" s="43">
        <v>18525</v>
      </c>
      <c r="X14" s="43">
        <v>12540</v>
      </c>
      <c r="Y14" s="43">
        <v>18060</v>
      </c>
      <c r="Z14" s="10">
        <f>V14+W14+X14+Y14</f>
        <v>61768</v>
      </c>
      <c r="AA14" s="43">
        <v>20058</v>
      </c>
      <c r="AB14" s="43">
        <v>19546</v>
      </c>
      <c r="AC14" s="43">
        <v>23008</v>
      </c>
      <c r="AD14" s="43">
        <v>12954</v>
      </c>
      <c r="AE14" s="10">
        <f t="shared" ref="AE14:AE16" si="15">SUM(AA14:AD14)</f>
        <v>75566</v>
      </c>
      <c r="AF14" s="43">
        <v>18601</v>
      </c>
      <c r="AG14" s="43">
        <v>13915</v>
      </c>
      <c r="AH14" s="297">
        <f t="shared" ref="AH14:AH16" si="16">SUM(AF14:AG14)</f>
        <v>32516</v>
      </c>
      <c r="AI14" s="84"/>
      <c r="AJ14" s="84"/>
      <c r="AK14" s="84"/>
      <c r="AL14" s="84"/>
      <c r="AM14" s="84"/>
      <c r="AN14" s="84"/>
      <c r="AO14" s="84"/>
      <c r="AP14" s="84"/>
      <c r="AQ14" s="84"/>
      <c r="AR14" s="84"/>
      <c r="AS14" s="84"/>
      <c r="AT14" s="84"/>
      <c r="AU14" s="84"/>
      <c r="AV14" s="84"/>
      <c r="AW14" s="84"/>
      <c r="AX14" s="84"/>
      <c r="AY14" s="84"/>
      <c r="AZ14" s="84"/>
      <c r="BA14" s="84"/>
      <c r="BB14" s="84"/>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row>
    <row r="15" spans="1:91">
      <c r="A15" s="9" t="s">
        <v>43</v>
      </c>
      <c r="B15" s="91">
        <v>12712</v>
      </c>
      <c r="C15" s="9">
        <v>12335</v>
      </c>
      <c r="D15" s="9">
        <v>12415</v>
      </c>
      <c r="E15" s="9">
        <v>12222</v>
      </c>
      <c r="F15" s="10">
        <f t="shared" ref="F15" si="17">SUM(B15,C15,D15,E15)</f>
        <v>49684</v>
      </c>
      <c r="G15" s="43">
        <v>12951</v>
      </c>
      <c r="H15" s="43">
        <v>13207.18792</v>
      </c>
      <c r="I15" s="43">
        <v>13657</v>
      </c>
      <c r="J15" s="43">
        <v>13335.81205</v>
      </c>
      <c r="K15" s="10">
        <f t="shared" ref="K15" si="18">G15+H15+I15+J15</f>
        <v>53150.999969999997</v>
      </c>
      <c r="L15" s="43">
        <v>7370</v>
      </c>
      <c r="M15" s="43">
        <v>0</v>
      </c>
      <c r="N15" s="43">
        <v>5855</v>
      </c>
      <c r="O15" s="43">
        <v>8774</v>
      </c>
      <c r="P15" s="10">
        <f t="shared" ref="P15" si="19">L15+M15+N15+O15</f>
        <v>21999</v>
      </c>
      <c r="Q15" s="43">
        <v>8906</v>
      </c>
      <c r="R15" s="43">
        <v>11235</v>
      </c>
      <c r="S15" s="43">
        <v>13055</v>
      </c>
      <c r="T15" s="43">
        <v>20143</v>
      </c>
      <c r="U15" s="10">
        <f t="shared" ref="U15" si="20">SUM(Q15:T15)</f>
        <v>53339</v>
      </c>
      <c r="V15" s="43">
        <v>14942</v>
      </c>
      <c r="W15" s="43">
        <v>14683</v>
      </c>
      <c r="X15" s="43">
        <v>13939</v>
      </c>
      <c r="Y15" s="43">
        <v>13044</v>
      </c>
      <c r="Z15" s="10">
        <f t="shared" ref="Z15" si="21">V15+W15+X15+Y15</f>
        <v>56608</v>
      </c>
      <c r="AA15" s="43">
        <v>13551</v>
      </c>
      <c r="AB15" s="43">
        <v>14490</v>
      </c>
      <c r="AC15" s="43">
        <v>14353</v>
      </c>
      <c r="AD15" s="43">
        <v>14343</v>
      </c>
      <c r="AE15" s="10">
        <f t="shared" si="15"/>
        <v>56737</v>
      </c>
      <c r="AF15" s="43">
        <v>15161</v>
      </c>
      <c r="AG15" s="43">
        <v>15231</v>
      </c>
      <c r="AH15" s="297">
        <f t="shared" si="16"/>
        <v>30392</v>
      </c>
      <c r="AI15" s="84"/>
      <c r="AJ15" s="84"/>
      <c r="AK15" s="84"/>
      <c r="AL15" s="84"/>
      <c r="AM15" s="84"/>
      <c r="AN15" s="84"/>
      <c r="AO15" s="84"/>
      <c r="AP15" s="84"/>
      <c r="AQ15" s="84"/>
      <c r="AR15" s="84"/>
      <c r="AS15" s="84"/>
      <c r="AT15" s="84"/>
      <c r="AU15" s="84"/>
      <c r="AV15" s="84"/>
      <c r="AW15" s="84"/>
      <c r="AX15" s="84"/>
      <c r="AY15" s="84"/>
      <c r="AZ15" s="84"/>
      <c r="BA15" s="84"/>
      <c r="BB15" s="84"/>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row>
    <row r="16" spans="1:91">
      <c r="A16" s="9" t="s">
        <v>44</v>
      </c>
      <c r="B16" s="91">
        <v>2523</v>
      </c>
      <c r="C16" s="9">
        <v>3068</v>
      </c>
      <c r="D16" s="9">
        <v>2889</v>
      </c>
      <c r="E16" s="18">
        <v>3118</v>
      </c>
      <c r="F16" s="10">
        <f t="shared" si="10"/>
        <v>11598</v>
      </c>
      <c r="G16" s="43">
        <v>2681</v>
      </c>
      <c r="H16" s="43">
        <v>2578</v>
      </c>
      <c r="I16" s="43">
        <v>2845</v>
      </c>
      <c r="J16" s="76">
        <v>2807</v>
      </c>
      <c r="K16" s="10">
        <f t="shared" si="11"/>
        <v>10911</v>
      </c>
      <c r="L16" s="43">
        <v>2547</v>
      </c>
      <c r="M16" s="43">
        <v>2506</v>
      </c>
      <c r="N16" s="43">
        <v>2441</v>
      </c>
      <c r="O16" s="43">
        <v>2622</v>
      </c>
      <c r="P16" s="10">
        <f t="shared" si="12"/>
        <v>10116</v>
      </c>
      <c r="Q16" s="43">
        <v>2605</v>
      </c>
      <c r="R16" s="43">
        <v>2941</v>
      </c>
      <c r="S16" s="43">
        <v>2635</v>
      </c>
      <c r="T16" s="43">
        <v>2611</v>
      </c>
      <c r="U16" s="10">
        <f t="shared" si="13"/>
        <v>10792</v>
      </c>
      <c r="V16" s="43">
        <v>2305</v>
      </c>
      <c r="W16" s="43">
        <v>2255</v>
      </c>
      <c r="X16" s="43">
        <v>1917</v>
      </c>
      <c r="Y16" s="43">
        <v>2006</v>
      </c>
      <c r="Z16" s="10">
        <f t="shared" si="14"/>
        <v>8483</v>
      </c>
      <c r="AA16" s="43">
        <v>1939</v>
      </c>
      <c r="AB16" s="43">
        <v>2206</v>
      </c>
      <c r="AC16" s="43">
        <v>2365</v>
      </c>
      <c r="AD16" s="43">
        <v>2219</v>
      </c>
      <c r="AE16" s="10">
        <f t="shared" si="15"/>
        <v>8729</v>
      </c>
      <c r="AF16" s="43">
        <v>2270</v>
      </c>
      <c r="AG16" s="43">
        <v>2309</v>
      </c>
      <c r="AH16" s="297">
        <f t="shared" si="16"/>
        <v>4579</v>
      </c>
      <c r="AI16" s="84"/>
      <c r="AJ16" s="84"/>
      <c r="AK16" s="84"/>
      <c r="AL16" s="84"/>
      <c r="AM16" s="84"/>
      <c r="AN16" s="84"/>
      <c r="AO16" s="84"/>
      <c r="AP16" s="84"/>
      <c r="AQ16" s="84"/>
      <c r="AR16" s="84"/>
      <c r="AS16" s="84"/>
      <c r="AT16" s="84"/>
      <c r="AU16" s="84"/>
      <c r="AV16" s="84"/>
      <c r="AW16" s="84"/>
      <c r="AX16" s="84"/>
      <c r="AY16" s="84"/>
      <c r="AZ16" s="84"/>
      <c r="BA16" s="84"/>
      <c r="BB16" s="84"/>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row>
    <row r="17" spans="1:91">
      <c r="A17" s="8" t="s">
        <v>45</v>
      </c>
      <c r="B17" s="92">
        <f>SUM(B13:B16)</f>
        <v>52818</v>
      </c>
      <c r="C17" s="11">
        <f>SUM(C13:C16)</f>
        <v>55605</v>
      </c>
      <c r="D17" s="11">
        <f>SUM(D13:D16)</f>
        <v>55013</v>
      </c>
      <c r="E17" s="11">
        <f>SUM(E13:E16)</f>
        <v>78339</v>
      </c>
      <c r="F17" s="12">
        <f t="shared" si="10"/>
        <v>241775</v>
      </c>
      <c r="G17" s="74">
        <f>SUM(G13:G16)</f>
        <v>48187</v>
      </c>
      <c r="H17" s="74">
        <f>SUM(H13:H16)</f>
        <v>60376.187919999997</v>
      </c>
      <c r="I17" s="74">
        <f>SUM(I13:I16)</f>
        <v>54236</v>
      </c>
      <c r="J17" s="74">
        <f>SUM(J13:J16)</f>
        <v>93749.812050000008</v>
      </c>
      <c r="K17" s="12">
        <f t="shared" si="11"/>
        <v>256548.99997</v>
      </c>
      <c r="L17" s="74">
        <f>SUM(L13:L16)</f>
        <v>21062</v>
      </c>
      <c r="M17" s="74">
        <f>SUM(M13:M16)</f>
        <v>4472</v>
      </c>
      <c r="N17" s="74">
        <f>SUM(N13:N16)</f>
        <v>28129</v>
      </c>
      <c r="O17" s="74">
        <f>SUM(O13:O16)</f>
        <v>43954</v>
      </c>
      <c r="P17" s="12">
        <f t="shared" si="12"/>
        <v>97617</v>
      </c>
      <c r="Q17" s="74">
        <f>SUM(Q13:Q16)</f>
        <v>25339</v>
      </c>
      <c r="R17" s="74">
        <f>SUM(R13:R16)</f>
        <v>36564</v>
      </c>
      <c r="S17" s="74">
        <f>SUM(S13:S16)</f>
        <v>37577</v>
      </c>
      <c r="T17" s="74">
        <f>SUM(T13:T16)</f>
        <v>73472</v>
      </c>
      <c r="U17" s="12">
        <f t="shared" si="13"/>
        <v>172952</v>
      </c>
      <c r="V17" s="74">
        <f t="shared" ref="V17:AC17" si="22">SUM(V13:V16)</f>
        <v>37863</v>
      </c>
      <c r="W17" s="74">
        <f t="shared" si="22"/>
        <v>42857</v>
      </c>
      <c r="X17" s="74">
        <f t="shared" si="22"/>
        <v>45541</v>
      </c>
      <c r="Y17" s="74">
        <f t="shared" si="22"/>
        <v>66107</v>
      </c>
      <c r="Z17" s="12">
        <f t="shared" si="22"/>
        <v>192368</v>
      </c>
      <c r="AA17" s="74">
        <f t="shared" si="22"/>
        <v>51667</v>
      </c>
      <c r="AB17" s="74">
        <f t="shared" si="22"/>
        <v>63976</v>
      </c>
      <c r="AC17" s="74">
        <f t="shared" si="22"/>
        <v>56169</v>
      </c>
      <c r="AD17" s="11">
        <v>62490</v>
      </c>
      <c r="AE17" s="12">
        <f>SUM(AE13:AE16)</f>
        <v>234303</v>
      </c>
      <c r="AF17" s="74">
        <f t="shared" ref="AF17:AG17" si="23">SUM(AF13:AF16)</f>
        <v>43150</v>
      </c>
      <c r="AG17" s="74">
        <f t="shared" si="23"/>
        <v>50898</v>
      </c>
      <c r="AH17" s="298">
        <f t="shared" ref="AH17" si="24">SUM(AH13:AH16)</f>
        <v>94048</v>
      </c>
      <c r="AI17" s="84"/>
      <c r="AJ17" s="84"/>
      <c r="AK17" s="84"/>
      <c r="AL17" s="84"/>
      <c r="AM17" s="84"/>
      <c r="AN17" s="84"/>
      <c r="AO17" s="84"/>
      <c r="AP17" s="84"/>
      <c r="AQ17" s="84"/>
      <c r="AR17" s="84"/>
      <c r="AS17" s="84"/>
      <c r="AT17" s="84"/>
      <c r="AU17" s="84"/>
      <c r="AV17" s="84"/>
      <c r="AW17" s="84"/>
      <c r="AX17" s="84"/>
      <c r="AY17" s="84"/>
      <c r="AZ17" s="84"/>
      <c r="BA17" s="84"/>
      <c r="BB17" s="84"/>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row>
    <row r="18" spans="1:91">
      <c r="A18" s="13" t="s">
        <v>40</v>
      </c>
      <c r="B18" s="123">
        <f>B17/B23</f>
        <v>0.62150522451284951</v>
      </c>
      <c r="C18" s="124">
        <f t="shared" ref="C18:Z18" si="25">C17/C23</f>
        <v>0.5654095752531012</v>
      </c>
      <c r="D18" s="124">
        <f t="shared" si="25"/>
        <v>0.67000908325418262</v>
      </c>
      <c r="E18" s="124">
        <f t="shared" si="25"/>
        <v>0.71894372377325444</v>
      </c>
      <c r="F18" s="125">
        <f t="shared" si="25"/>
        <v>0.64576569320253052</v>
      </c>
      <c r="G18" s="126">
        <f t="shared" si="25"/>
        <v>0.60085072702149922</v>
      </c>
      <c r="H18" s="126">
        <f t="shared" si="25"/>
        <v>0.57612710778226961</v>
      </c>
      <c r="I18" s="126">
        <f t="shared" si="25"/>
        <v>0.62780363312194232</v>
      </c>
      <c r="J18" s="124">
        <f t="shared" si="25"/>
        <v>0.75434661601337827</v>
      </c>
      <c r="K18" s="125">
        <f t="shared" si="25"/>
        <v>0.64840090637351633</v>
      </c>
      <c r="L18" s="126">
        <f t="shared" si="25"/>
        <v>0.60345956273183132</v>
      </c>
      <c r="M18" s="126">
        <f t="shared" si="25"/>
        <v>0.50502540937323548</v>
      </c>
      <c r="N18" s="126">
        <f t="shared" si="25"/>
        <v>0.75501932574618857</v>
      </c>
      <c r="O18" s="126">
        <f t="shared" si="25"/>
        <v>0.78503430420323439</v>
      </c>
      <c r="P18" s="125">
        <f t="shared" si="25"/>
        <v>0.71251724414793838</v>
      </c>
      <c r="Q18" s="126">
        <f t="shared" si="25"/>
        <v>0.65384218403261596</v>
      </c>
      <c r="R18" s="126">
        <f t="shared" si="25"/>
        <v>0.71757433029143358</v>
      </c>
      <c r="S18" s="126">
        <f t="shared" si="25"/>
        <v>0.66388113494222822</v>
      </c>
      <c r="T18" s="126">
        <f t="shared" si="25"/>
        <v>0.67671222783037988</v>
      </c>
      <c r="U18" s="125">
        <f t="shared" si="25"/>
        <v>0.67855447401356705</v>
      </c>
      <c r="V18" s="126">
        <f t="shared" si="25"/>
        <v>0.63067159704177489</v>
      </c>
      <c r="W18" s="126">
        <f t="shared" si="25"/>
        <v>0.57939919965390441</v>
      </c>
      <c r="X18" s="126">
        <f t="shared" si="25"/>
        <v>0.66236637335466508</v>
      </c>
      <c r="Y18" s="126">
        <f t="shared" si="25"/>
        <v>0.67424474226383535</v>
      </c>
      <c r="Z18" s="125">
        <f t="shared" si="25"/>
        <v>0.63951064643207389</v>
      </c>
      <c r="AA18" s="126">
        <f t="shared" ref="AA18:AD18" si="26">AA17/AA23</f>
        <v>0.59424240333080303</v>
      </c>
      <c r="AB18" s="126">
        <f t="shared" si="26"/>
        <v>0.65295624572612498</v>
      </c>
      <c r="AC18" s="126">
        <f t="shared" si="26"/>
        <v>0.54062716562716562</v>
      </c>
      <c r="AD18" s="126">
        <f t="shared" si="26"/>
        <v>0.72647585389104608</v>
      </c>
      <c r="AE18" s="125">
        <f>AE17/$AE$23</f>
        <v>0.62507636611985418</v>
      </c>
      <c r="AF18" s="126">
        <f t="shared" ref="AF18:AG18" si="27">AF17/AF23</f>
        <v>0.54535343705370121</v>
      </c>
      <c r="AG18" s="126">
        <f t="shared" si="27"/>
        <v>0.57213835276132241</v>
      </c>
      <c r="AH18" s="299">
        <f t="shared" ref="AH18" si="28">AH17/AH23</f>
        <v>0.55952975893005874</v>
      </c>
      <c r="AI18" s="84"/>
      <c r="AJ18" s="84"/>
      <c r="AK18" s="84"/>
      <c r="AL18" s="84"/>
      <c r="AM18" s="84"/>
      <c r="AN18" s="84"/>
      <c r="AO18" s="84"/>
      <c r="AP18" s="84"/>
      <c r="AQ18" s="84"/>
      <c r="AR18" s="84"/>
      <c r="AS18" s="84"/>
      <c r="AT18" s="84"/>
      <c r="AU18" s="84"/>
      <c r="AV18" s="84"/>
      <c r="AW18" s="84"/>
      <c r="AX18" s="84"/>
      <c r="AY18" s="84"/>
      <c r="AZ18" s="84"/>
      <c r="BA18" s="84"/>
      <c r="BB18" s="84"/>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row>
    <row r="19" spans="1:91" ht="12.75" customHeight="1">
      <c r="A19" s="9"/>
      <c r="B19" s="91"/>
      <c r="C19" s="9"/>
      <c r="D19" s="9"/>
      <c r="E19" s="9"/>
      <c r="F19" s="10"/>
      <c r="G19" s="43"/>
      <c r="H19" s="43"/>
      <c r="I19" s="43"/>
      <c r="J19" s="9"/>
      <c r="K19" s="10"/>
      <c r="L19" s="43"/>
      <c r="M19" s="43"/>
      <c r="N19" s="43"/>
      <c r="O19" s="43"/>
      <c r="P19" s="10"/>
      <c r="Q19" s="43"/>
      <c r="R19" s="43"/>
      <c r="S19" s="43"/>
      <c r="T19" s="43"/>
      <c r="U19" s="10"/>
      <c r="V19" s="43"/>
      <c r="W19" s="43"/>
      <c r="X19" s="43"/>
      <c r="Y19" s="43"/>
      <c r="Z19" s="10"/>
      <c r="AA19" s="43"/>
      <c r="AB19" s="43"/>
      <c r="AC19" s="75"/>
      <c r="AD19" s="75"/>
      <c r="AE19" s="10"/>
      <c r="AF19" s="43"/>
      <c r="AG19" s="43"/>
      <c r="AH19" s="297"/>
      <c r="AI19" s="84"/>
      <c r="AJ19" s="84"/>
      <c r="AK19" s="84"/>
      <c r="AL19" s="84"/>
      <c r="AM19" s="84"/>
      <c r="AN19" s="84"/>
      <c r="AO19" s="84"/>
      <c r="AP19" s="84"/>
      <c r="AQ19" s="84"/>
      <c r="AR19" s="84"/>
      <c r="AS19" s="84"/>
      <c r="AT19" s="84"/>
      <c r="AU19" s="84"/>
      <c r="AV19" s="84"/>
      <c r="AW19" s="84"/>
      <c r="AX19" s="84"/>
      <c r="AY19" s="84"/>
      <c r="AZ19" s="84"/>
      <c r="BA19" s="84"/>
      <c r="BB19" s="84"/>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row>
    <row r="20" spans="1:91">
      <c r="A20" s="8" t="s">
        <v>46</v>
      </c>
      <c r="B20" s="96">
        <v>1332</v>
      </c>
      <c r="C20" s="20">
        <v>4122.1128799999997</v>
      </c>
      <c r="D20" s="20">
        <v>1654.7819999999999</v>
      </c>
      <c r="E20" s="20">
        <v>1558.0223699999999</v>
      </c>
      <c r="F20" s="21">
        <f>SUM(B20:E20)</f>
        <v>8666.9172500000004</v>
      </c>
      <c r="G20" s="77">
        <v>1296.99568</v>
      </c>
      <c r="H20" s="77">
        <v>1205.3088299999999</v>
      </c>
      <c r="I20" s="77">
        <v>923.85454000000004</v>
      </c>
      <c r="J20" s="20">
        <v>1451</v>
      </c>
      <c r="K20" s="21">
        <f>SUM(G20:J20)</f>
        <v>4877.1590500000002</v>
      </c>
      <c r="L20" s="77">
        <v>758.15023999999994</v>
      </c>
      <c r="M20" s="77">
        <v>655</v>
      </c>
      <c r="N20" s="77">
        <v>376</v>
      </c>
      <c r="O20" s="77">
        <v>654.98852999999997</v>
      </c>
      <c r="P20" s="21">
        <f>SUM(L20:O20)</f>
        <v>2444.13877</v>
      </c>
      <c r="Q20" s="77">
        <v>657.01147000000003</v>
      </c>
      <c r="R20" s="77">
        <v>741.69605000000001</v>
      </c>
      <c r="S20" s="77">
        <v>1393.8443</v>
      </c>
      <c r="T20" s="77">
        <v>2149.3554899999999</v>
      </c>
      <c r="U20" s="21">
        <f>SUM(Q20:T20)</f>
        <v>4941.9073099999996</v>
      </c>
      <c r="V20" s="77">
        <v>1184.6285800000001</v>
      </c>
      <c r="W20" s="77">
        <v>1567</v>
      </c>
      <c r="X20" s="77">
        <v>1246</v>
      </c>
      <c r="Y20" s="77">
        <v>2619</v>
      </c>
      <c r="Z20" s="21">
        <f>SUM(V20:Y20)</f>
        <v>6616.6285800000005</v>
      </c>
      <c r="AA20" s="77">
        <v>3178</v>
      </c>
      <c r="AB20" s="77">
        <v>2713</v>
      </c>
      <c r="AC20" s="77">
        <v>3513</v>
      </c>
      <c r="AD20" s="77">
        <v>4435</v>
      </c>
      <c r="AE20" s="21">
        <v>13838</v>
      </c>
      <c r="AF20" s="77">
        <v>1960</v>
      </c>
      <c r="AG20" s="77">
        <v>2987</v>
      </c>
      <c r="AH20" s="302">
        <f>SUM(AF20:AG20)</f>
        <v>4947</v>
      </c>
      <c r="AI20" s="84"/>
      <c r="AJ20" s="84"/>
      <c r="AK20" s="84"/>
      <c r="AL20" s="84"/>
      <c r="AM20" s="84"/>
      <c r="AN20" s="84"/>
      <c r="AO20" s="84"/>
      <c r="AP20" s="84"/>
      <c r="AQ20" s="84"/>
      <c r="AR20" s="84"/>
      <c r="AS20" s="84"/>
      <c r="AT20" s="84"/>
      <c r="AU20" s="84"/>
      <c r="AV20" s="84"/>
      <c r="AW20" s="84"/>
      <c r="AX20" s="84"/>
      <c r="AY20" s="84"/>
      <c r="AZ20" s="84"/>
      <c r="BA20" s="84"/>
      <c r="BB20" s="84"/>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row>
    <row r="21" spans="1:91">
      <c r="A21" s="13" t="s">
        <v>40</v>
      </c>
      <c r="B21" s="123">
        <f>B20/B23</f>
        <v>1.5673538548432647E-2</v>
      </c>
      <c r="C21" s="124">
        <f t="shared" ref="C21:Z21" si="29">C20/C23</f>
        <v>4.1914973340996989E-2</v>
      </c>
      <c r="D21" s="124">
        <f t="shared" si="29"/>
        <v>2.0153763125179917E-2</v>
      </c>
      <c r="E21" s="124">
        <f t="shared" si="29"/>
        <v>1.4298502717801238E-2</v>
      </c>
      <c r="F21" s="125">
        <f t="shared" si="29"/>
        <v>2.3148786375246488E-2</v>
      </c>
      <c r="G21" s="126">
        <f t="shared" si="29"/>
        <v>1.6172428191664635E-2</v>
      </c>
      <c r="H21" s="126">
        <f t="shared" si="29"/>
        <v>1.150140666602608E-2</v>
      </c>
      <c r="I21" s="126">
        <f t="shared" si="29"/>
        <v>1.0693989908699034E-2</v>
      </c>
      <c r="J21" s="124">
        <f t="shared" si="29"/>
        <v>1.1675297431547351E-2</v>
      </c>
      <c r="K21" s="125">
        <f t="shared" si="29"/>
        <v>1.2326512085089373E-2</v>
      </c>
      <c r="L21" s="126">
        <f t="shared" si="29"/>
        <v>2.172220170522424E-2</v>
      </c>
      <c r="M21" s="126">
        <f t="shared" si="29"/>
        <v>7.3969508752117441E-2</v>
      </c>
      <c r="N21" s="126">
        <f t="shared" si="29"/>
        <v>1.0092334120678548E-2</v>
      </c>
      <c r="O21" s="126">
        <f t="shared" si="29"/>
        <v>1.1698331549111554E-2</v>
      </c>
      <c r="P21" s="125">
        <f t="shared" si="29"/>
        <v>1.7840038320328752E-2</v>
      </c>
      <c r="Q21" s="126">
        <f t="shared" si="29"/>
        <v>1.6953384682871445E-2</v>
      </c>
      <c r="R21" s="126">
        <f t="shared" si="29"/>
        <v>1.4555903247963889E-2</v>
      </c>
      <c r="S21" s="126">
        <f t="shared" si="29"/>
        <v>2.4625354227765801E-2</v>
      </c>
      <c r="T21" s="126">
        <f t="shared" si="29"/>
        <v>1.979659111004679E-2</v>
      </c>
      <c r="U21" s="125">
        <f t="shared" si="29"/>
        <v>1.9388924761557264E-2</v>
      </c>
      <c r="V21" s="126">
        <f t="shared" si="29"/>
        <v>1.9731970484376041E-2</v>
      </c>
      <c r="W21" s="126">
        <f t="shared" si="29"/>
        <v>2.1184836686134544E-2</v>
      </c>
      <c r="X21" s="126">
        <f t="shared" si="29"/>
        <v>1.8122318376845321E-2</v>
      </c>
      <c r="Y21" s="126">
        <f t="shared" si="29"/>
        <v>2.6711951532953918E-2</v>
      </c>
      <c r="Z21" s="125">
        <f t="shared" si="29"/>
        <v>2.1996404913482159E-2</v>
      </c>
      <c r="AA21" s="126">
        <f t="shared" ref="AA21:AD21" si="30">AA20/AA23</f>
        <v>3.6551422722149382E-2</v>
      </c>
      <c r="AB21" s="126">
        <f t="shared" si="30"/>
        <v>2.7689606956592738E-2</v>
      </c>
      <c r="AC21" s="126">
        <f t="shared" si="30"/>
        <v>3.3812658812658811E-2</v>
      </c>
      <c r="AD21" s="126">
        <f t="shared" si="30"/>
        <v>5.1558976028273154E-2</v>
      </c>
      <c r="AE21" s="125">
        <f>AE20/$AE$23</f>
        <v>3.6917183110615488E-2</v>
      </c>
      <c r="AF21" s="126">
        <f t="shared" ref="AF21:AG21" si="31">AF20/AF23</f>
        <v>2.4771558206842511E-2</v>
      </c>
      <c r="AG21" s="126">
        <f t="shared" si="31"/>
        <v>3.3576511055406301E-2</v>
      </c>
      <c r="AH21" s="299">
        <f t="shared" ref="AH21" si="32">AH20/AH23</f>
        <v>2.9431712715071036E-2</v>
      </c>
      <c r="AI21" s="84"/>
      <c r="AJ21" s="84"/>
      <c r="AK21" s="84"/>
      <c r="AL21" s="84"/>
      <c r="AM21" s="84"/>
      <c r="AN21" s="84"/>
      <c r="AO21" s="84"/>
      <c r="AP21" s="84"/>
      <c r="AQ21" s="84"/>
      <c r="AR21" s="84"/>
      <c r="AS21" s="84"/>
      <c r="AT21" s="84"/>
      <c r="AU21" s="84"/>
      <c r="AV21" s="84"/>
      <c r="AW21" s="84"/>
      <c r="AX21" s="84"/>
      <c r="AY21" s="84"/>
      <c r="AZ21" s="84"/>
      <c r="BA21" s="84"/>
      <c r="BB21" s="84"/>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row>
    <row r="22" spans="1:91">
      <c r="A22" s="8"/>
      <c r="B22" s="95"/>
      <c r="C22" s="16"/>
      <c r="D22" s="16"/>
      <c r="E22" s="16"/>
      <c r="F22" s="17"/>
      <c r="G22" s="60"/>
      <c r="H22" s="60"/>
      <c r="I22" s="60"/>
      <c r="J22" s="16"/>
      <c r="K22" s="17"/>
      <c r="L22" s="60"/>
      <c r="M22" s="60"/>
      <c r="N22" s="60"/>
      <c r="O22" s="60"/>
      <c r="P22" s="17"/>
      <c r="Q22" s="60"/>
      <c r="R22" s="60"/>
      <c r="S22" s="60"/>
      <c r="T22" s="60"/>
      <c r="U22" s="17"/>
      <c r="V22" s="60"/>
      <c r="W22" s="60"/>
      <c r="X22" s="60"/>
      <c r="Y22" s="60"/>
      <c r="Z22" s="17"/>
      <c r="AA22" s="60"/>
      <c r="AB22" s="60"/>
      <c r="AC22" s="75"/>
      <c r="AD22" s="75"/>
      <c r="AE22" s="17"/>
      <c r="AF22" s="60"/>
      <c r="AG22" s="60"/>
      <c r="AH22" s="303"/>
      <c r="AI22" s="84"/>
      <c r="AJ22" s="84"/>
      <c r="AK22" s="84"/>
      <c r="AL22" s="84"/>
      <c r="AM22" s="84"/>
      <c r="AN22" s="84"/>
      <c r="AO22" s="84"/>
      <c r="AP22" s="84"/>
      <c r="AQ22" s="84"/>
      <c r="AR22" s="84"/>
      <c r="AS22" s="84"/>
      <c r="AT22" s="84"/>
      <c r="AU22" s="84"/>
      <c r="AV22" s="84"/>
      <c r="AW22" s="84"/>
      <c r="AX22" s="84"/>
      <c r="AY22" s="84"/>
      <c r="AZ22" s="84"/>
      <c r="BA22" s="84"/>
      <c r="BB22" s="84"/>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row>
    <row r="23" spans="1:91">
      <c r="A23" s="22" t="s">
        <v>47</v>
      </c>
      <c r="B23" s="97">
        <f t="shared" ref="B23:Y23" si="33">SUM(B20,B17,B10)</f>
        <v>84984</v>
      </c>
      <c r="C23" s="23">
        <f t="shared" si="33"/>
        <v>98344.638000000006</v>
      </c>
      <c r="D23" s="23">
        <f t="shared" si="33"/>
        <v>82107.842080000002</v>
      </c>
      <c r="E23" s="23">
        <f t="shared" si="33"/>
        <v>108964.02237000001</v>
      </c>
      <c r="F23" s="24">
        <f t="shared" si="33"/>
        <v>374400.50245000003</v>
      </c>
      <c r="G23" s="78">
        <f t="shared" si="33"/>
        <v>80197.955719999998</v>
      </c>
      <c r="H23" s="78">
        <f t="shared" si="33"/>
        <v>104796.64488000001</v>
      </c>
      <c r="I23" s="78">
        <f t="shared" si="33"/>
        <v>86390.070299999992</v>
      </c>
      <c r="J23" s="78">
        <f t="shared" si="33"/>
        <v>124279.48911000001</v>
      </c>
      <c r="K23" s="24">
        <f t="shared" si="33"/>
        <v>395664.16000999999</v>
      </c>
      <c r="L23" s="78">
        <f t="shared" si="33"/>
        <v>34902.090049999999</v>
      </c>
      <c r="M23" s="78">
        <f t="shared" si="33"/>
        <v>8855</v>
      </c>
      <c r="N23" s="78">
        <f t="shared" si="33"/>
        <v>37256</v>
      </c>
      <c r="O23" s="78">
        <f t="shared" si="33"/>
        <v>55989.909950000001</v>
      </c>
      <c r="P23" s="24">
        <f t="shared" si="33"/>
        <v>137003</v>
      </c>
      <c r="Q23" s="78">
        <f t="shared" si="33"/>
        <v>38754</v>
      </c>
      <c r="R23" s="78">
        <f t="shared" si="33"/>
        <v>50955</v>
      </c>
      <c r="S23" s="78">
        <f t="shared" si="33"/>
        <v>56602</v>
      </c>
      <c r="T23" s="78">
        <f t="shared" si="33"/>
        <v>108572</v>
      </c>
      <c r="U23" s="24">
        <f t="shared" si="33"/>
        <v>254883</v>
      </c>
      <c r="V23" s="78">
        <f t="shared" si="33"/>
        <v>60036</v>
      </c>
      <c r="W23" s="78">
        <f t="shared" si="33"/>
        <v>73968</v>
      </c>
      <c r="X23" s="78">
        <f t="shared" si="33"/>
        <v>68755</v>
      </c>
      <c r="Y23" s="78">
        <f t="shared" si="33"/>
        <v>98046</v>
      </c>
      <c r="Z23" s="24">
        <f>SUM(Z20,Z17,Z10)</f>
        <v>300805</v>
      </c>
      <c r="AA23" s="78">
        <f t="shared" ref="AA23:AD23" si="34">SUM(AA20,AA17,AA10)</f>
        <v>86946</v>
      </c>
      <c r="AB23" s="78">
        <f t="shared" si="34"/>
        <v>97979</v>
      </c>
      <c r="AC23" s="78">
        <f t="shared" si="34"/>
        <v>103896</v>
      </c>
      <c r="AD23" s="78">
        <f t="shared" si="34"/>
        <v>86018</v>
      </c>
      <c r="AE23" s="24">
        <f>AE20+AE17+AE10</f>
        <v>374839</v>
      </c>
      <c r="AF23" s="78">
        <f t="shared" ref="AF23:AG23" si="35">SUM(AF20,AF17,AF10)</f>
        <v>79123</v>
      </c>
      <c r="AG23" s="78">
        <f t="shared" si="35"/>
        <v>88961</v>
      </c>
      <c r="AH23" s="304">
        <f t="shared" ref="AH23" si="36">SUM(AH20,AH17,AH10)</f>
        <v>168084</v>
      </c>
      <c r="AI23" s="84"/>
      <c r="AJ23" s="84"/>
      <c r="AK23" s="84"/>
      <c r="AL23" s="84"/>
      <c r="AM23" s="84"/>
      <c r="AN23" s="84"/>
      <c r="AO23" s="84"/>
      <c r="AP23" s="84"/>
      <c r="AQ23" s="84"/>
      <c r="AR23" s="84"/>
      <c r="AS23" s="84"/>
      <c r="AT23" s="84"/>
      <c r="AU23" s="84"/>
      <c r="AV23" s="84"/>
      <c r="AW23" s="84"/>
      <c r="AX23" s="84"/>
      <c r="AY23" s="84"/>
      <c r="AZ23" s="84"/>
      <c r="BA23" s="84"/>
      <c r="BB23" s="84"/>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row>
    <row r="24" spans="1:91">
      <c r="A24" s="149" t="s">
        <v>48</v>
      </c>
      <c r="B24" s="118">
        <f>SUM(B8,B14)/B5</f>
        <v>0.18187561250192355</v>
      </c>
      <c r="C24" s="119">
        <f t="shared" ref="C24:Y24" si="37">SUM(C8,C14)/C5</f>
        <v>0.17774034981201692</v>
      </c>
      <c r="D24" s="119">
        <f t="shared" si="37"/>
        <v>0.17768761106080927</v>
      </c>
      <c r="E24" s="119">
        <f t="shared" si="37"/>
        <v>0.17646336298178739</v>
      </c>
      <c r="F24" s="120">
        <f t="shared" si="37"/>
        <v>0.17842703552670972</v>
      </c>
      <c r="G24" s="121">
        <f t="shared" si="37"/>
        <v>0.17872415138509559</v>
      </c>
      <c r="H24" s="121">
        <f t="shared" si="37"/>
        <v>0.17700349373585991</v>
      </c>
      <c r="I24" s="121">
        <f t="shared" si="37"/>
        <v>0.17561609171870016</v>
      </c>
      <c r="J24" s="119">
        <f t="shared" si="37"/>
        <v>0.17865269620384386</v>
      </c>
      <c r="K24" s="120">
        <f t="shared" si="37"/>
        <v>0.17744221312695477</v>
      </c>
      <c r="L24" s="121">
        <f t="shared" si="37"/>
        <v>0.17432304776118643</v>
      </c>
      <c r="M24" s="121">
        <f t="shared" si="37"/>
        <v>0.15387869092666184</v>
      </c>
      <c r="N24" s="121">
        <f t="shared" si="37"/>
        <v>0.1614468556160342</v>
      </c>
      <c r="O24" s="121">
        <f t="shared" si="37"/>
        <v>0.19496752323700262</v>
      </c>
      <c r="P24" s="120">
        <f t="shared" si="37"/>
        <v>0.17786417793510573</v>
      </c>
      <c r="Q24" s="121">
        <f t="shared" si="37"/>
        <v>0.18418593680543585</v>
      </c>
      <c r="R24" s="121">
        <f t="shared" si="37"/>
        <v>0.1810552884172516</v>
      </c>
      <c r="S24" s="121">
        <f t="shared" si="37"/>
        <v>0.18033306787508899</v>
      </c>
      <c r="T24" s="121">
        <f t="shared" si="37"/>
        <v>0.18483119794134656</v>
      </c>
      <c r="U24" s="120">
        <f t="shared" si="37"/>
        <v>0.18307742557807041</v>
      </c>
      <c r="V24" s="121">
        <f t="shared" si="37"/>
        <v>0.18597111710879757</v>
      </c>
      <c r="W24" s="121">
        <f t="shared" si="37"/>
        <v>0.18598628479225493</v>
      </c>
      <c r="X24" s="121">
        <f t="shared" si="37"/>
        <v>0.18328327119341364</v>
      </c>
      <c r="Y24" s="121">
        <f t="shared" si="37"/>
        <v>0.18232502670792108</v>
      </c>
      <c r="Z24" s="120">
        <f t="shared" ref="Z24:AE24" si="38">SUM(Z8,Z14)/Z5</f>
        <v>0.18433599216396424</v>
      </c>
      <c r="AA24" s="121">
        <f t="shared" si="38"/>
        <v>0.18355002764362788</v>
      </c>
      <c r="AB24" s="121">
        <f t="shared" si="38"/>
        <v>0.18150249000647625</v>
      </c>
      <c r="AC24" s="121">
        <f t="shared" si="38"/>
        <v>0.18865081925656213</v>
      </c>
      <c r="AD24" s="121">
        <f t="shared" si="38"/>
        <v>0.1753865880844406</v>
      </c>
      <c r="AE24" s="120">
        <f t="shared" si="38"/>
        <v>0.18339186610145322</v>
      </c>
      <c r="AF24" s="121">
        <f t="shared" ref="AF24:AG24" si="39">SUM(AF8,AF14)/AF5</f>
        <v>0.18533490841029732</v>
      </c>
      <c r="AG24" s="121">
        <f t="shared" si="39"/>
        <v>0.17934929292003401</v>
      </c>
      <c r="AH24" s="305">
        <f t="shared" ref="AH24" si="40">SUM(AH8,AH14)/AH5</f>
        <v>0.18276347137053461</v>
      </c>
      <c r="AI24" s="84"/>
      <c r="AJ24" s="84"/>
      <c r="AK24" s="84"/>
      <c r="AL24" s="84"/>
      <c r="AM24" s="84"/>
      <c r="AN24" s="84"/>
      <c r="AO24" s="84"/>
      <c r="AP24" s="84"/>
      <c r="AQ24" s="84"/>
      <c r="AR24" s="84"/>
      <c r="AS24" s="84"/>
      <c r="AT24" s="84"/>
      <c r="AU24" s="84"/>
      <c r="AV24" s="84"/>
      <c r="AW24" s="84"/>
      <c r="AX24" s="84"/>
      <c r="AY24" s="84"/>
      <c r="AZ24" s="84"/>
      <c r="BA24" s="84"/>
      <c r="BB24" s="84"/>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row>
    <row r="25" spans="1:91" ht="22.75" customHeight="1">
      <c r="A25" s="99" t="s">
        <v>49</v>
      </c>
      <c r="B25" s="25"/>
      <c r="C25" s="25"/>
      <c r="D25" s="25"/>
      <c r="E25" s="25"/>
      <c r="F25" s="10"/>
      <c r="G25" s="25"/>
      <c r="H25" s="25"/>
      <c r="I25" s="25"/>
      <c r="J25" s="25"/>
      <c r="K25" s="10"/>
      <c r="L25" s="25"/>
      <c r="M25" s="25"/>
      <c r="N25" s="25"/>
      <c r="O25" s="25"/>
      <c r="P25" s="10"/>
      <c r="Q25" s="25"/>
      <c r="R25" s="25"/>
      <c r="S25" s="25"/>
      <c r="T25" s="25"/>
      <c r="U25" s="10"/>
      <c r="V25" s="25"/>
      <c r="W25" s="25"/>
      <c r="X25" s="25"/>
      <c r="Y25" s="25"/>
      <c r="Z25" s="10"/>
      <c r="AA25" s="25"/>
      <c r="AB25" s="257"/>
      <c r="AC25" s="25"/>
      <c r="AD25" s="25"/>
      <c r="AE25" s="10"/>
      <c r="AF25" s="25"/>
      <c r="AG25" s="257"/>
      <c r="AH25" s="306"/>
      <c r="AI25" s="84"/>
      <c r="AJ25" s="84"/>
      <c r="AK25" s="84"/>
      <c r="AL25" s="84"/>
      <c r="AM25" s="84"/>
      <c r="AN25" s="84"/>
      <c r="AO25" s="84"/>
      <c r="AP25" s="84"/>
      <c r="AQ25" s="84"/>
      <c r="AR25" s="84"/>
      <c r="AS25" s="84"/>
      <c r="AT25" s="84"/>
      <c r="AU25" s="84"/>
      <c r="AV25" s="84"/>
      <c r="AW25" s="84"/>
      <c r="AX25" s="84"/>
      <c r="AY25" s="84"/>
      <c r="AZ25" s="84"/>
      <c r="BA25" s="84"/>
      <c r="BB25" s="84"/>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row>
    <row r="26" spans="1:91" ht="12.75" customHeight="1">
      <c r="A26" s="99"/>
      <c r="B26" s="25"/>
      <c r="C26" s="25"/>
      <c r="D26" s="25"/>
      <c r="E26" s="25"/>
      <c r="F26" s="10"/>
      <c r="G26" s="25"/>
      <c r="H26" s="25"/>
      <c r="I26" s="25"/>
      <c r="J26" s="25"/>
      <c r="K26" s="10"/>
      <c r="L26" s="25"/>
      <c r="M26" s="25"/>
      <c r="N26" s="25"/>
      <c r="O26" s="25"/>
      <c r="P26" s="10"/>
      <c r="Q26" s="25"/>
      <c r="R26" s="25"/>
      <c r="S26" s="25"/>
      <c r="T26" s="25"/>
      <c r="U26" s="10"/>
      <c r="V26" s="25"/>
      <c r="W26" s="25"/>
      <c r="X26" s="25"/>
      <c r="Y26" s="25"/>
      <c r="Z26" s="10"/>
      <c r="AA26" s="25"/>
      <c r="AB26" s="257"/>
      <c r="AC26" s="25"/>
      <c r="AD26" s="25"/>
      <c r="AE26" s="10"/>
      <c r="AF26" s="25"/>
      <c r="AG26" s="257"/>
      <c r="AH26" s="306"/>
      <c r="AI26" s="84"/>
      <c r="AJ26" s="84"/>
      <c r="AK26" s="84"/>
      <c r="AL26" s="84"/>
      <c r="AM26" s="84"/>
      <c r="AN26" s="84"/>
      <c r="AO26" s="84"/>
      <c r="AP26" s="84"/>
      <c r="AQ26" s="84"/>
      <c r="AR26" s="84"/>
      <c r="AS26" s="84"/>
      <c r="AT26" s="84"/>
      <c r="AU26" s="84"/>
      <c r="AV26" s="84"/>
      <c r="AW26" s="84"/>
      <c r="AX26" s="84"/>
      <c r="AY26" s="84"/>
      <c r="AZ26" s="84"/>
      <c r="BA26" s="84"/>
      <c r="BB26" s="84"/>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row>
    <row r="27" spans="1:91">
      <c r="A27" s="99" t="s">
        <v>50</v>
      </c>
      <c r="B27" s="122">
        <f t="shared" ref="B27:Z27" si="41">B10-B37</f>
        <v>11828</v>
      </c>
      <c r="C27" s="27">
        <f t="shared" si="41"/>
        <v>14821.525119999998</v>
      </c>
      <c r="D27" s="27">
        <f t="shared" si="41"/>
        <v>10959.060079999999</v>
      </c>
      <c r="E27" s="27">
        <f t="shared" si="41"/>
        <v>12572</v>
      </c>
      <c r="F27" s="17">
        <f t="shared" si="41"/>
        <v>50180.585200000001</v>
      </c>
      <c r="G27" s="27">
        <f t="shared" si="41"/>
        <v>11079.960040000002</v>
      </c>
      <c r="H27" s="27">
        <f t="shared" si="41"/>
        <v>18766.148130000001</v>
      </c>
      <c r="I27" s="27">
        <f t="shared" si="41"/>
        <v>12545.215759999999</v>
      </c>
      <c r="J27" s="27">
        <f t="shared" si="41"/>
        <v>14570.677060000002</v>
      </c>
      <c r="K27" s="17">
        <f t="shared" si="41"/>
        <v>56962.00099000003</v>
      </c>
      <c r="L27" s="27">
        <f t="shared" si="41"/>
        <v>11111.93981</v>
      </c>
      <c r="M27" s="27">
        <f t="shared" si="41"/>
        <v>5488</v>
      </c>
      <c r="N27" s="27">
        <f t="shared" si="41"/>
        <v>11983</v>
      </c>
      <c r="O27" s="27">
        <f t="shared" si="41"/>
        <v>6154.9214199999988</v>
      </c>
      <c r="P27" s="17">
        <f t="shared" si="41"/>
        <v>34737.861230000002</v>
      </c>
      <c r="Q27" s="27">
        <f t="shared" si="41"/>
        <v>4706.9885300000005</v>
      </c>
      <c r="R27" s="27">
        <f t="shared" si="41"/>
        <v>6370.3039499999995</v>
      </c>
      <c r="S27" s="27">
        <f t="shared" si="41"/>
        <v>9749.1556999999993</v>
      </c>
      <c r="T27" s="27">
        <f t="shared" si="41"/>
        <v>10893.644509999998</v>
      </c>
      <c r="U27" s="17">
        <f t="shared" si="41"/>
        <v>31720.092690000005</v>
      </c>
      <c r="V27" s="27">
        <f t="shared" si="41"/>
        <v>8363.3714199999995</v>
      </c>
      <c r="W27" s="27">
        <f t="shared" si="41"/>
        <v>12191</v>
      </c>
      <c r="X27" s="27">
        <f t="shared" si="41"/>
        <v>12828</v>
      </c>
      <c r="Y27" s="27">
        <f t="shared" si="41"/>
        <v>17198</v>
      </c>
      <c r="Z27" s="17">
        <f t="shared" si="41"/>
        <v>50580.371419999996</v>
      </c>
      <c r="AA27" s="27">
        <f t="shared" ref="AA27:AB27" si="42">AA10-AA37</f>
        <v>14106</v>
      </c>
      <c r="AB27" s="27">
        <f t="shared" si="42"/>
        <v>11294</v>
      </c>
      <c r="AC27" s="27">
        <f t="shared" ref="AC27:AD27" si="43">AC10-AC37</f>
        <v>17807</v>
      </c>
      <c r="AD27" s="27">
        <f t="shared" si="43"/>
        <v>9384</v>
      </c>
      <c r="AE27" s="17">
        <f>AE10-AE37</f>
        <v>52592</v>
      </c>
      <c r="AF27" s="27">
        <f t="shared" ref="AF27:AG27" si="44">AF10-AF37</f>
        <v>11914</v>
      </c>
      <c r="AG27" s="27">
        <f t="shared" si="44"/>
        <v>18938</v>
      </c>
      <c r="AH27" s="307">
        <f>SUM(AF27:AG27)</f>
        <v>30852</v>
      </c>
      <c r="AI27" s="84"/>
      <c r="AJ27" s="84"/>
      <c r="AK27" s="84"/>
      <c r="AL27" s="84"/>
      <c r="AM27" s="84"/>
      <c r="AN27" s="84"/>
      <c r="AO27" s="84"/>
      <c r="AP27" s="84"/>
      <c r="AQ27" s="84"/>
      <c r="AR27" s="84"/>
      <c r="AS27" s="84"/>
      <c r="AT27" s="84"/>
      <c r="AU27" s="84"/>
      <c r="AV27" s="84"/>
      <c r="AW27" s="84"/>
      <c r="AX27" s="84"/>
      <c r="AY27" s="84"/>
      <c r="AZ27" s="84"/>
      <c r="BA27" s="84"/>
      <c r="BB27" s="84"/>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row>
    <row r="28" spans="1:91">
      <c r="A28" s="99"/>
      <c r="B28" s="27"/>
      <c r="C28" s="27"/>
      <c r="D28" s="27"/>
      <c r="E28" s="27"/>
      <c r="F28" s="17"/>
      <c r="G28" s="27"/>
      <c r="H28" s="27"/>
      <c r="I28" s="27"/>
      <c r="J28" s="27"/>
      <c r="K28" s="17"/>
      <c r="L28" s="27"/>
      <c r="M28" s="27"/>
      <c r="N28" s="27"/>
      <c r="O28" s="27"/>
      <c r="P28" s="17"/>
      <c r="Q28" s="27"/>
      <c r="R28" s="27"/>
      <c r="S28" s="27"/>
      <c r="T28" s="27"/>
      <c r="U28" s="17"/>
      <c r="V28" s="27"/>
      <c r="W28" s="27"/>
      <c r="X28" s="27"/>
      <c r="Y28" s="27"/>
      <c r="Z28" s="17"/>
      <c r="AA28" s="27"/>
      <c r="AB28" s="27"/>
      <c r="AC28" s="27"/>
      <c r="AD28" s="27"/>
      <c r="AE28" s="17"/>
      <c r="AF28" s="27"/>
      <c r="AG28" s="27"/>
      <c r="AH28" s="307"/>
      <c r="AI28" s="84"/>
      <c r="AJ28" s="84"/>
      <c r="AK28" s="84"/>
      <c r="AL28" s="84"/>
      <c r="AM28" s="84"/>
      <c r="AN28" s="84"/>
      <c r="AO28" s="84"/>
      <c r="AP28" s="84"/>
      <c r="AQ28" s="84"/>
      <c r="AR28" s="84"/>
      <c r="AS28" s="84"/>
      <c r="AT28" s="84"/>
      <c r="AU28" s="84"/>
      <c r="AV28" s="84"/>
      <c r="AW28" s="84"/>
      <c r="AX28" s="84"/>
      <c r="AY28" s="84"/>
      <c r="AZ28" s="84"/>
      <c r="BA28" s="84"/>
      <c r="BB28" s="84"/>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row>
    <row r="29" spans="1:91">
      <c r="A29" s="99" t="s">
        <v>51</v>
      </c>
      <c r="B29" s="122">
        <f t="shared" ref="B29:Z29" si="45">B17-B39</f>
        <v>19645</v>
      </c>
      <c r="C29" s="27">
        <f t="shared" si="45"/>
        <v>20946</v>
      </c>
      <c r="D29" s="27">
        <f t="shared" si="45"/>
        <v>26778</v>
      </c>
      <c r="E29" s="27">
        <f t="shared" si="45"/>
        <v>39838</v>
      </c>
      <c r="F29" s="17">
        <f t="shared" si="45"/>
        <v>107207</v>
      </c>
      <c r="G29" s="27">
        <f t="shared" si="45"/>
        <v>23189</v>
      </c>
      <c r="H29" s="27">
        <f t="shared" si="45"/>
        <v>25698.187919999997</v>
      </c>
      <c r="I29" s="27">
        <f t="shared" si="45"/>
        <v>26302</v>
      </c>
      <c r="J29" s="27">
        <f t="shared" si="45"/>
        <v>46580.812050000008</v>
      </c>
      <c r="K29" s="17">
        <f t="shared" si="45"/>
        <v>121769.99997</v>
      </c>
      <c r="L29" s="27">
        <f t="shared" si="45"/>
        <v>17959</v>
      </c>
      <c r="M29" s="27">
        <f t="shared" si="45"/>
        <v>10753</v>
      </c>
      <c r="N29" s="27">
        <f t="shared" si="45"/>
        <v>21242</v>
      </c>
      <c r="O29" s="27">
        <f t="shared" si="45"/>
        <v>29202</v>
      </c>
      <c r="P29" s="17">
        <f t="shared" si="45"/>
        <v>79156</v>
      </c>
      <c r="Q29" s="27">
        <f t="shared" si="45"/>
        <v>16409</v>
      </c>
      <c r="R29" s="27">
        <f t="shared" si="45"/>
        <v>18685</v>
      </c>
      <c r="S29" s="27">
        <f t="shared" si="45"/>
        <v>19042</v>
      </c>
      <c r="T29" s="27">
        <f t="shared" si="45"/>
        <v>32775</v>
      </c>
      <c r="U29" s="17">
        <f t="shared" si="45"/>
        <v>86911</v>
      </c>
      <c r="V29" s="27">
        <f t="shared" si="45"/>
        <v>19447</v>
      </c>
      <c r="W29" s="27">
        <f t="shared" si="45"/>
        <v>17148</v>
      </c>
      <c r="X29" s="27">
        <f t="shared" si="45"/>
        <v>23790</v>
      </c>
      <c r="Y29" s="27">
        <f t="shared" si="45"/>
        <v>30928</v>
      </c>
      <c r="Z29" s="17">
        <f t="shared" si="45"/>
        <v>91313</v>
      </c>
      <c r="AA29" s="27">
        <f t="shared" ref="AA29:AB29" si="46">AA17-AA39</f>
        <v>21776</v>
      </c>
      <c r="AB29" s="27">
        <f t="shared" si="46"/>
        <v>27565</v>
      </c>
      <c r="AC29" s="27">
        <f t="shared" ref="AC29:AD29" si="47">AC17-AC39</f>
        <v>22408</v>
      </c>
      <c r="AD29" s="27">
        <f t="shared" si="47"/>
        <v>32610</v>
      </c>
      <c r="AE29" s="17">
        <f>AE17-AE39</f>
        <v>104357</v>
      </c>
      <c r="AF29" s="27">
        <f t="shared" ref="AF29:AG29" si="48">AF17-AF39</f>
        <v>19566</v>
      </c>
      <c r="AG29" s="27">
        <f t="shared" si="48"/>
        <v>25115</v>
      </c>
      <c r="AH29" s="307">
        <f>SUM(AF29:AG29)</f>
        <v>44681</v>
      </c>
      <c r="AI29" s="84"/>
      <c r="AJ29" s="84"/>
      <c r="AK29" s="84"/>
      <c r="AL29" s="84"/>
      <c r="AM29" s="84"/>
      <c r="AN29" s="84"/>
      <c r="AO29" s="84"/>
      <c r="AP29" s="84"/>
      <c r="AQ29" s="84"/>
      <c r="AR29" s="84"/>
      <c r="AS29" s="84"/>
      <c r="AT29" s="84"/>
      <c r="AU29" s="84"/>
      <c r="AV29" s="84"/>
      <c r="AW29" s="84"/>
      <c r="AX29" s="84"/>
      <c r="AY29" s="84"/>
      <c r="AZ29" s="84"/>
      <c r="BA29" s="84"/>
      <c r="BB29" s="84"/>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row>
    <row r="30" spans="1:91" ht="11.25" customHeight="1">
      <c r="A30" s="100"/>
      <c r="B30" s="25"/>
      <c r="C30" s="25"/>
      <c r="D30" s="25"/>
      <c r="E30" s="25"/>
      <c r="F30" s="10"/>
      <c r="G30" s="25"/>
      <c r="H30" s="25"/>
      <c r="I30" s="25"/>
      <c r="J30" s="25"/>
      <c r="K30" s="10"/>
      <c r="L30" s="25"/>
      <c r="M30" s="25"/>
      <c r="N30" s="25"/>
      <c r="O30" s="25"/>
      <c r="P30" s="10"/>
      <c r="Q30" s="25"/>
      <c r="R30" s="25"/>
      <c r="S30" s="25"/>
      <c r="T30" s="25"/>
      <c r="U30" s="10"/>
      <c r="V30" s="25"/>
      <c r="W30" s="25"/>
      <c r="X30" s="25"/>
      <c r="Y30" s="25"/>
      <c r="Z30" s="10"/>
      <c r="AA30" s="25"/>
      <c r="AB30" s="25"/>
      <c r="AC30" s="25"/>
      <c r="AD30" s="25"/>
      <c r="AE30" s="10"/>
      <c r="AF30" s="25"/>
      <c r="AG30" s="25"/>
      <c r="AH30" s="308"/>
      <c r="AI30" s="84"/>
      <c r="AJ30" s="84"/>
      <c r="AK30" s="84"/>
      <c r="AL30" s="84"/>
      <c r="AM30" s="84"/>
      <c r="AN30" s="84"/>
      <c r="AO30" s="84"/>
      <c r="AP30" s="84"/>
      <c r="AQ30" s="84"/>
      <c r="AR30" s="84"/>
      <c r="AS30" s="84"/>
      <c r="AT30" s="84"/>
      <c r="AU30" s="84"/>
      <c r="AV30" s="84"/>
      <c r="AW30" s="84"/>
      <c r="AX30" s="84"/>
      <c r="AY30" s="84"/>
      <c r="AZ30" s="84"/>
      <c r="BA30" s="84"/>
      <c r="BB30" s="84"/>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row>
    <row r="31" spans="1:91" ht="9" customHeight="1">
      <c r="A31" s="99"/>
      <c r="B31" s="27"/>
      <c r="C31" s="27"/>
      <c r="D31" s="27"/>
      <c r="E31" s="27"/>
      <c r="F31" s="17"/>
      <c r="G31" s="27"/>
      <c r="H31" s="27"/>
      <c r="I31" s="27"/>
      <c r="J31" s="27"/>
      <c r="K31" s="17"/>
      <c r="L31" s="27"/>
      <c r="M31" s="27"/>
      <c r="N31" s="27"/>
      <c r="O31" s="27"/>
      <c r="P31" s="17"/>
      <c r="Q31" s="27"/>
      <c r="R31" s="27"/>
      <c r="S31" s="27"/>
      <c r="T31" s="27"/>
      <c r="U31" s="17"/>
      <c r="V31" s="27"/>
      <c r="W31" s="27"/>
      <c r="X31" s="27"/>
      <c r="Y31" s="27"/>
      <c r="Z31" s="17"/>
      <c r="AA31" s="27"/>
      <c r="AB31" s="27"/>
      <c r="AC31" s="27"/>
      <c r="AD31" s="27"/>
      <c r="AE31" s="17"/>
      <c r="AF31" s="27"/>
      <c r="AG31" s="27"/>
      <c r="AH31" s="307"/>
      <c r="AI31" s="84"/>
      <c r="AJ31" s="84"/>
      <c r="AK31" s="84"/>
      <c r="AL31" s="84"/>
      <c r="AM31" s="84"/>
      <c r="AN31" s="84"/>
      <c r="AO31" s="84"/>
      <c r="AP31" s="84"/>
      <c r="AQ31" s="84"/>
      <c r="AR31" s="84"/>
      <c r="AS31" s="84"/>
      <c r="AT31" s="84"/>
      <c r="AU31" s="84"/>
      <c r="AV31" s="84"/>
      <c r="AW31" s="84"/>
      <c r="AX31" s="84"/>
      <c r="AY31" s="84"/>
      <c r="AZ31" s="84"/>
      <c r="BA31" s="84"/>
      <c r="BB31" s="84"/>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row>
    <row r="32" spans="1:91">
      <c r="A32" s="99" t="s">
        <v>52</v>
      </c>
      <c r="B32" s="122">
        <f t="shared" ref="B32:Z32" si="49">B20-B42</f>
        <v>2819</v>
      </c>
      <c r="C32" s="27">
        <f t="shared" si="49"/>
        <v>2173.1128799999997</v>
      </c>
      <c r="D32" s="27">
        <f t="shared" si="49"/>
        <v>2180.2820000000002</v>
      </c>
      <c r="E32" s="27">
        <f t="shared" si="49"/>
        <v>1911.5223699999999</v>
      </c>
      <c r="F32" s="17">
        <f t="shared" si="49"/>
        <v>9083.9172500000004</v>
      </c>
      <c r="G32" s="27">
        <f t="shared" si="49"/>
        <v>788.99567999999999</v>
      </c>
      <c r="H32" s="27">
        <f t="shared" si="49"/>
        <v>779.30882999999994</v>
      </c>
      <c r="I32" s="27">
        <f t="shared" si="49"/>
        <v>422.85454000000004</v>
      </c>
      <c r="J32" s="27">
        <f t="shared" si="49"/>
        <v>770</v>
      </c>
      <c r="K32" s="17">
        <f t="shared" si="49"/>
        <v>2761.1590500000002</v>
      </c>
      <c r="L32" s="27">
        <f t="shared" si="49"/>
        <v>745.15023999999994</v>
      </c>
      <c r="M32" s="27">
        <f t="shared" si="49"/>
        <v>302</v>
      </c>
      <c r="N32" s="27">
        <f t="shared" si="49"/>
        <v>202</v>
      </c>
      <c r="O32" s="27">
        <f t="shared" si="49"/>
        <v>319.98852999999997</v>
      </c>
      <c r="P32" s="17">
        <f t="shared" si="49"/>
        <v>1569.13877</v>
      </c>
      <c r="Q32" s="27">
        <f t="shared" si="49"/>
        <v>357.01147000000003</v>
      </c>
      <c r="R32" s="27">
        <f t="shared" si="49"/>
        <v>296.69605000000001</v>
      </c>
      <c r="S32" s="27">
        <f t="shared" si="49"/>
        <v>326.84429999999998</v>
      </c>
      <c r="T32" s="27">
        <f t="shared" si="49"/>
        <v>865.35548999999992</v>
      </c>
      <c r="U32" s="17">
        <f t="shared" si="49"/>
        <v>1845.9073099999996</v>
      </c>
      <c r="V32" s="27">
        <f t="shared" si="49"/>
        <v>454.62858000000006</v>
      </c>
      <c r="W32" s="27">
        <f t="shared" si="49"/>
        <v>594</v>
      </c>
      <c r="X32" s="27">
        <f t="shared" si="49"/>
        <v>436</v>
      </c>
      <c r="Y32" s="27">
        <f t="shared" si="49"/>
        <v>1072</v>
      </c>
      <c r="Z32" s="17">
        <f t="shared" si="49"/>
        <v>2556.6285800000005</v>
      </c>
      <c r="AA32" s="27">
        <f t="shared" ref="AA32:AB32" si="50">AA20-AA42</f>
        <v>1013</v>
      </c>
      <c r="AB32" s="27">
        <f t="shared" si="50"/>
        <v>1233</v>
      </c>
      <c r="AC32" s="27">
        <f t="shared" ref="AC32:AD32" si="51">AC20-AC42</f>
        <v>966</v>
      </c>
      <c r="AD32" s="27">
        <f t="shared" si="51"/>
        <v>336</v>
      </c>
      <c r="AE32" s="17">
        <f>AE20-AE42</f>
        <v>3549</v>
      </c>
      <c r="AF32" s="27">
        <f t="shared" ref="AF32:AG32" si="52">AF20-AF42</f>
        <v>754</v>
      </c>
      <c r="AG32" s="27">
        <f t="shared" si="52"/>
        <v>981</v>
      </c>
      <c r="AH32" s="307">
        <f>SUM(AF32:AG32)</f>
        <v>1735</v>
      </c>
      <c r="AI32" s="84"/>
      <c r="AJ32" s="84"/>
      <c r="AK32" s="84"/>
      <c r="AL32" s="84"/>
      <c r="AM32" s="84"/>
      <c r="AN32" s="84"/>
      <c r="AO32" s="84"/>
      <c r="AP32" s="84"/>
      <c r="AQ32" s="84"/>
      <c r="AR32" s="84"/>
      <c r="AS32" s="84"/>
      <c r="AT32" s="84"/>
      <c r="AU32" s="84"/>
      <c r="AV32" s="84"/>
      <c r="AW32" s="84"/>
      <c r="AX32" s="84"/>
      <c r="AY32" s="84"/>
      <c r="AZ32" s="84"/>
      <c r="BA32" s="84"/>
      <c r="BB32" s="84"/>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row>
    <row r="33" spans="1:91">
      <c r="A33" s="99"/>
      <c r="B33" s="27"/>
      <c r="C33" s="27"/>
      <c r="D33" s="27"/>
      <c r="E33" s="27"/>
      <c r="F33" s="17"/>
      <c r="G33" s="27"/>
      <c r="H33" s="27"/>
      <c r="I33" s="27"/>
      <c r="J33" s="27"/>
      <c r="K33" s="17"/>
      <c r="L33" s="27"/>
      <c r="M33" s="27"/>
      <c r="N33" s="27"/>
      <c r="O33" s="27"/>
      <c r="P33" s="17"/>
      <c r="Q33" s="27"/>
      <c r="R33" s="27"/>
      <c r="S33" s="27"/>
      <c r="T33" s="27"/>
      <c r="U33" s="17"/>
      <c r="V33" s="27"/>
      <c r="W33" s="27"/>
      <c r="X33" s="27"/>
      <c r="Y33" s="27"/>
      <c r="Z33" s="17"/>
      <c r="AA33" s="27"/>
      <c r="AB33" s="27"/>
      <c r="AC33" s="27"/>
      <c r="AD33" s="27"/>
      <c r="AE33" s="17"/>
      <c r="AF33" s="27"/>
      <c r="AG33" s="27"/>
      <c r="AH33" s="307"/>
      <c r="AI33" s="84"/>
      <c r="AJ33" s="84"/>
      <c r="AK33" s="84"/>
      <c r="AL33" s="84"/>
      <c r="AM33" s="84"/>
      <c r="AN33" s="84"/>
      <c r="AO33" s="84"/>
      <c r="AP33" s="84"/>
      <c r="AQ33" s="84"/>
      <c r="AR33" s="84"/>
      <c r="AS33" s="84"/>
      <c r="AT33" s="84"/>
      <c r="AU33" s="84"/>
      <c r="AV33" s="84"/>
      <c r="AW33" s="84"/>
      <c r="AX33" s="84"/>
      <c r="AY33" s="84"/>
      <c r="AZ33" s="84"/>
      <c r="BA33" s="84"/>
      <c r="BB33" s="84"/>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row>
    <row r="34" spans="1:91">
      <c r="A34" s="101" t="s">
        <v>53</v>
      </c>
      <c r="B34" s="28">
        <f t="shared" ref="B34:Z34" si="53">B23-B44</f>
        <v>34292</v>
      </c>
      <c r="C34" s="28">
        <f t="shared" si="53"/>
        <v>37940.638000000006</v>
      </c>
      <c r="D34" s="28">
        <f t="shared" si="53"/>
        <v>39917.342080000002</v>
      </c>
      <c r="E34" s="28">
        <f t="shared" si="53"/>
        <v>54321.522370000006</v>
      </c>
      <c r="F34" s="24">
        <f t="shared" si="53"/>
        <v>166471.50245000003</v>
      </c>
      <c r="G34" s="28">
        <f t="shared" si="53"/>
        <v>35057.955719999998</v>
      </c>
      <c r="H34" s="28">
        <f t="shared" si="53"/>
        <v>45243.644880000007</v>
      </c>
      <c r="I34" s="28">
        <f t="shared" si="53"/>
        <v>39270.070299999992</v>
      </c>
      <c r="J34" s="28">
        <f t="shared" si="53"/>
        <v>61921.48911000001</v>
      </c>
      <c r="K34" s="24">
        <f t="shared" si="53"/>
        <v>181493.16000999999</v>
      </c>
      <c r="L34" s="28">
        <f t="shared" si="53"/>
        <v>29816.090049999999</v>
      </c>
      <c r="M34" s="28">
        <f t="shared" si="53"/>
        <v>16543</v>
      </c>
      <c r="N34" s="28">
        <f t="shared" si="53"/>
        <v>33427</v>
      </c>
      <c r="O34" s="28">
        <f t="shared" si="53"/>
        <v>35676.909950000001</v>
      </c>
      <c r="P34" s="24">
        <f t="shared" si="53"/>
        <v>115463</v>
      </c>
      <c r="Q34" s="28">
        <f t="shared" si="53"/>
        <v>21473</v>
      </c>
      <c r="R34" s="28">
        <f t="shared" si="53"/>
        <v>25352</v>
      </c>
      <c r="S34" s="28">
        <f t="shared" si="53"/>
        <v>29118</v>
      </c>
      <c r="T34" s="28">
        <f t="shared" si="53"/>
        <v>44534</v>
      </c>
      <c r="U34" s="24">
        <f t="shared" si="53"/>
        <v>120477</v>
      </c>
      <c r="V34" s="28">
        <f t="shared" si="53"/>
        <v>28265</v>
      </c>
      <c r="W34" s="28">
        <f t="shared" si="53"/>
        <v>29933</v>
      </c>
      <c r="X34" s="28">
        <f t="shared" si="53"/>
        <v>37054</v>
      </c>
      <c r="Y34" s="28">
        <f t="shared" si="53"/>
        <v>49198</v>
      </c>
      <c r="Z34" s="24">
        <f t="shared" si="53"/>
        <v>144450</v>
      </c>
      <c r="AA34" s="28">
        <f t="shared" ref="AA34:AB34" si="54">AA23-AA44</f>
        <v>36895</v>
      </c>
      <c r="AB34" s="28">
        <f t="shared" si="54"/>
        <v>40092</v>
      </c>
      <c r="AC34" s="28">
        <f t="shared" ref="AC34:AD34" si="55">AC23-AC44</f>
        <v>41181</v>
      </c>
      <c r="AD34" s="28">
        <f t="shared" si="55"/>
        <v>42330</v>
      </c>
      <c r="AE34" s="24">
        <f>SUM(AA34:AD34)</f>
        <v>160498</v>
      </c>
      <c r="AF34" s="28">
        <f t="shared" ref="AF34:AG34" si="56">AF23-AF44</f>
        <v>32234</v>
      </c>
      <c r="AG34" s="28">
        <f t="shared" si="56"/>
        <v>45034</v>
      </c>
      <c r="AH34" s="309">
        <f t="shared" ref="AH34" si="57">AH23-AH44</f>
        <v>77268</v>
      </c>
      <c r="AI34" s="84"/>
      <c r="AJ34" s="84"/>
      <c r="AK34" s="84"/>
      <c r="AL34" s="84"/>
      <c r="AM34" s="84"/>
      <c r="AN34" s="84"/>
      <c r="AO34" s="84"/>
      <c r="AP34" s="84"/>
      <c r="AQ34" s="84"/>
      <c r="AR34" s="84"/>
      <c r="AS34" s="84"/>
      <c r="AT34" s="84"/>
      <c r="AU34" s="84"/>
      <c r="AV34" s="84"/>
      <c r="AW34" s="84"/>
      <c r="AX34" s="84"/>
      <c r="AY34" s="84"/>
      <c r="AZ34" s="84"/>
      <c r="BA34" s="84"/>
      <c r="BB34" s="84"/>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row>
    <row r="35" spans="1:91" ht="20.25" customHeight="1">
      <c r="A35" s="102" t="s">
        <v>54</v>
      </c>
      <c r="B35" s="9"/>
      <c r="C35" s="9"/>
      <c r="D35" s="9"/>
      <c r="E35" s="9"/>
      <c r="F35" s="10"/>
      <c r="G35" s="9"/>
      <c r="H35" s="9"/>
      <c r="I35" s="9"/>
      <c r="J35" s="9"/>
      <c r="K35" s="10"/>
      <c r="L35" s="9"/>
      <c r="M35" s="9"/>
      <c r="N35" s="9"/>
      <c r="O35" s="9"/>
      <c r="P35" s="10"/>
      <c r="Q35" s="9"/>
      <c r="R35" s="9"/>
      <c r="S35" s="9"/>
      <c r="T35" s="9"/>
      <c r="U35" s="10"/>
      <c r="V35" s="9"/>
      <c r="W35" s="9"/>
      <c r="X35" s="9"/>
      <c r="Y35" s="9"/>
      <c r="Z35" s="10"/>
      <c r="AA35" s="9"/>
      <c r="AB35" s="9"/>
      <c r="AC35" s="9"/>
      <c r="AD35" s="9"/>
      <c r="AE35" s="10"/>
      <c r="AF35" s="9"/>
      <c r="AG35" s="9"/>
      <c r="AH35" s="310"/>
      <c r="AI35" s="84"/>
      <c r="AJ35" s="84"/>
      <c r="AK35" s="84"/>
      <c r="AL35" s="84"/>
      <c r="AM35" s="84"/>
      <c r="AN35" s="84"/>
      <c r="AO35" s="84"/>
      <c r="AP35" s="84"/>
      <c r="AQ35" s="84"/>
      <c r="AR35" s="84"/>
      <c r="AS35" s="84"/>
      <c r="AT35" s="84"/>
      <c r="AU35" s="84"/>
      <c r="AV35" s="84"/>
      <c r="AW35" s="84"/>
      <c r="AX35" s="84"/>
      <c r="AY35" s="84"/>
      <c r="AZ35" s="84"/>
      <c r="BA35" s="84"/>
      <c r="BB35" s="84"/>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row>
    <row r="36" spans="1:91" ht="9.75" customHeight="1">
      <c r="A36" s="102"/>
      <c r="B36" s="9"/>
      <c r="C36" s="9"/>
      <c r="D36" s="9"/>
      <c r="E36" s="9"/>
      <c r="F36" s="10"/>
      <c r="G36" s="9"/>
      <c r="H36" s="9"/>
      <c r="I36" s="9"/>
      <c r="J36" s="9"/>
      <c r="K36" s="10"/>
      <c r="L36" s="9"/>
      <c r="M36" s="9"/>
      <c r="N36" s="9"/>
      <c r="O36" s="9"/>
      <c r="P36" s="10"/>
      <c r="Q36" s="9"/>
      <c r="R36" s="9"/>
      <c r="S36" s="9"/>
      <c r="T36" s="9"/>
      <c r="U36" s="10"/>
      <c r="V36" s="9"/>
      <c r="W36" s="9"/>
      <c r="X36" s="9"/>
      <c r="Y36" s="9"/>
      <c r="Z36" s="10"/>
      <c r="AA36" s="9"/>
      <c r="AB36" s="9"/>
      <c r="AC36" s="9"/>
      <c r="AD36" s="9"/>
      <c r="AE36" s="10"/>
      <c r="AF36" s="9"/>
      <c r="AG36" s="9"/>
      <c r="AH36" s="310"/>
      <c r="AI36" s="84"/>
      <c r="AJ36" s="84"/>
      <c r="AK36" s="84"/>
      <c r="AL36" s="84"/>
      <c r="AM36" s="84"/>
      <c r="AN36" s="84"/>
      <c r="AO36" s="84"/>
      <c r="AP36" s="84"/>
      <c r="AQ36" s="84"/>
      <c r="AR36" s="84"/>
      <c r="AS36" s="84"/>
      <c r="AT36" s="84"/>
      <c r="AU36" s="84"/>
      <c r="AV36" s="84"/>
      <c r="AW36" s="84"/>
      <c r="AX36" s="84"/>
      <c r="AY36" s="84"/>
      <c r="AZ36" s="84"/>
      <c r="BA36" s="84"/>
      <c r="BB36" s="84"/>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row>
    <row r="37" spans="1:91">
      <c r="A37" s="102" t="s">
        <v>50</v>
      </c>
      <c r="B37" s="95">
        <v>19006</v>
      </c>
      <c r="C37" s="16">
        <v>23796</v>
      </c>
      <c r="D37" s="16">
        <v>14481</v>
      </c>
      <c r="E37" s="16">
        <v>16495</v>
      </c>
      <c r="F37" s="17">
        <f>SUM(B37:E37)</f>
        <v>73778</v>
      </c>
      <c r="G37" s="16">
        <v>19634</v>
      </c>
      <c r="H37" s="16">
        <v>24449</v>
      </c>
      <c r="I37" s="60">
        <v>18685</v>
      </c>
      <c r="J37" s="16">
        <v>14508</v>
      </c>
      <c r="K37" s="17">
        <f>SUM(G37:J37)</f>
        <v>77276</v>
      </c>
      <c r="L37" s="16">
        <v>1970</v>
      </c>
      <c r="M37" s="16">
        <v>-1760</v>
      </c>
      <c r="N37" s="60">
        <v>-3232</v>
      </c>
      <c r="O37" s="60">
        <v>5226</v>
      </c>
      <c r="P37" s="17">
        <f>SUM(L37:O37)</f>
        <v>2204</v>
      </c>
      <c r="Q37" s="16">
        <v>8051</v>
      </c>
      <c r="R37" s="16">
        <v>7279</v>
      </c>
      <c r="S37" s="60">
        <v>7882</v>
      </c>
      <c r="T37" s="60">
        <v>22057</v>
      </c>
      <c r="U37" s="17">
        <f>SUM(Q37:T37)</f>
        <v>45269</v>
      </c>
      <c r="V37" s="16">
        <v>12625</v>
      </c>
      <c r="W37" s="16">
        <v>17353</v>
      </c>
      <c r="X37" s="16">
        <v>9140</v>
      </c>
      <c r="Y37" s="60">
        <v>12122</v>
      </c>
      <c r="Z37" s="17">
        <f>SUM(V37:Y37)</f>
        <v>51240</v>
      </c>
      <c r="AA37" s="16">
        <v>17995</v>
      </c>
      <c r="AB37" s="16">
        <v>19996</v>
      </c>
      <c r="AC37" s="16">
        <v>26407</v>
      </c>
      <c r="AD37" s="16">
        <v>9709</v>
      </c>
      <c r="AE37" s="17">
        <v>74106</v>
      </c>
      <c r="AF37" s="16">
        <v>22099</v>
      </c>
      <c r="AG37" s="16">
        <v>16138</v>
      </c>
      <c r="AH37" s="311">
        <f>SUM(AF37:AG37)</f>
        <v>38237</v>
      </c>
      <c r="AI37" s="84"/>
      <c r="AJ37" s="84"/>
      <c r="AK37" s="84"/>
      <c r="AL37" s="84"/>
      <c r="AM37" s="84"/>
      <c r="AN37" s="84"/>
      <c r="AO37" s="84"/>
      <c r="AP37" s="84"/>
      <c r="AQ37" s="84"/>
      <c r="AR37" s="84"/>
      <c r="AS37" s="84"/>
      <c r="AT37" s="84"/>
      <c r="AU37" s="84"/>
      <c r="AV37" s="84"/>
      <c r="AW37" s="84"/>
      <c r="AX37" s="84"/>
      <c r="AY37" s="84"/>
      <c r="AZ37" s="84"/>
      <c r="BA37" s="84"/>
      <c r="BB37" s="84"/>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row>
    <row r="38" spans="1:91">
      <c r="A38" s="102"/>
      <c r="B38" s="68"/>
      <c r="C38" s="16"/>
      <c r="D38" s="16"/>
      <c r="E38" s="16"/>
      <c r="F38" s="17"/>
      <c r="G38" s="68"/>
      <c r="H38" s="68"/>
      <c r="I38" s="60"/>
      <c r="J38" s="16"/>
      <c r="K38" s="17"/>
      <c r="L38" s="68"/>
      <c r="M38" s="68"/>
      <c r="N38" s="79"/>
      <c r="O38" s="79"/>
      <c r="P38" s="17"/>
      <c r="Q38" s="68"/>
      <c r="R38" s="68"/>
      <c r="S38" s="79"/>
      <c r="T38" s="79"/>
      <c r="U38" s="17"/>
      <c r="V38" s="68"/>
      <c r="W38" s="68"/>
      <c r="X38" s="68"/>
      <c r="Y38" s="79"/>
      <c r="Z38" s="17"/>
      <c r="AA38" s="68"/>
      <c r="AB38" s="68"/>
      <c r="AC38" s="68"/>
      <c r="AD38" s="16"/>
      <c r="AE38" s="17"/>
      <c r="AF38" s="68"/>
      <c r="AG38" s="68"/>
      <c r="AH38" s="312"/>
      <c r="AI38" s="84"/>
      <c r="AJ38" s="84"/>
      <c r="AK38" s="84"/>
      <c r="AL38" s="84"/>
      <c r="AM38" s="84"/>
      <c r="AN38" s="84"/>
      <c r="AO38" s="84"/>
      <c r="AP38" s="84"/>
      <c r="AQ38" s="84"/>
      <c r="AR38" s="84"/>
      <c r="AS38" s="84"/>
      <c r="AT38" s="84"/>
      <c r="AU38" s="84"/>
      <c r="AV38" s="84"/>
      <c r="AW38" s="84"/>
      <c r="AX38" s="84"/>
      <c r="AY38" s="84"/>
      <c r="AZ38" s="84"/>
      <c r="BA38" s="84"/>
      <c r="BB38" s="84"/>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row>
    <row r="39" spans="1:91">
      <c r="A39" s="102" t="s">
        <v>51</v>
      </c>
      <c r="B39" s="95">
        <v>33173</v>
      </c>
      <c r="C39" s="16">
        <v>34659</v>
      </c>
      <c r="D39" s="16">
        <v>28235</v>
      </c>
      <c r="E39" s="16">
        <v>38501</v>
      </c>
      <c r="F39" s="17">
        <f>SUM(B39:E39)</f>
        <v>134568</v>
      </c>
      <c r="G39" s="16">
        <v>24998</v>
      </c>
      <c r="H39" s="16">
        <v>34678</v>
      </c>
      <c r="I39" s="60">
        <v>27934</v>
      </c>
      <c r="J39" s="16">
        <v>47169</v>
      </c>
      <c r="K39" s="17">
        <f>SUM(G39:J39)</f>
        <v>134779</v>
      </c>
      <c r="L39" s="16">
        <v>3103</v>
      </c>
      <c r="M39" s="16">
        <v>-6281</v>
      </c>
      <c r="N39" s="60">
        <v>6887</v>
      </c>
      <c r="O39" s="60">
        <v>14752</v>
      </c>
      <c r="P39" s="17">
        <f>SUM(L39:O39)</f>
        <v>18461</v>
      </c>
      <c r="Q39" s="16">
        <v>8930</v>
      </c>
      <c r="R39" s="16">
        <v>17879</v>
      </c>
      <c r="S39" s="60">
        <v>18535</v>
      </c>
      <c r="T39" s="60">
        <v>40697</v>
      </c>
      <c r="U39" s="17">
        <f>SUM(Q39:T39)</f>
        <v>86041</v>
      </c>
      <c r="V39" s="16">
        <v>18416</v>
      </c>
      <c r="W39" s="16">
        <v>25709</v>
      </c>
      <c r="X39" s="16">
        <v>21751</v>
      </c>
      <c r="Y39" s="60">
        <v>35179</v>
      </c>
      <c r="Z39" s="17">
        <f>SUM(V39:Y39)</f>
        <v>101055</v>
      </c>
      <c r="AA39" s="16">
        <v>29891</v>
      </c>
      <c r="AB39" s="16">
        <v>36411</v>
      </c>
      <c r="AC39" s="16">
        <v>33761</v>
      </c>
      <c r="AD39" s="16">
        <v>29880</v>
      </c>
      <c r="AE39" s="17">
        <v>129946</v>
      </c>
      <c r="AF39" s="16">
        <v>23584</v>
      </c>
      <c r="AG39" s="16">
        <v>25783</v>
      </c>
      <c r="AH39" s="311">
        <f>SUM(AF39:AG39)</f>
        <v>49367</v>
      </c>
      <c r="AI39" s="84"/>
      <c r="AJ39" s="84"/>
      <c r="AK39" s="84"/>
      <c r="AL39" s="84"/>
      <c r="AM39" s="84"/>
      <c r="AN39" s="84"/>
      <c r="AO39" s="84"/>
      <c r="AP39" s="84"/>
      <c r="AQ39" s="84"/>
      <c r="AR39" s="84"/>
      <c r="AS39" s="84"/>
      <c r="AT39" s="84"/>
      <c r="AU39" s="84"/>
      <c r="AV39" s="84"/>
      <c r="AW39" s="84"/>
      <c r="AX39" s="84"/>
      <c r="AY39" s="84"/>
      <c r="AZ39" s="84"/>
      <c r="BA39" s="84"/>
      <c r="BB39" s="84"/>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row>
    <row r="40" spans="1:91" ht="10.5" customHeight="1">
      <c r="A40" s="103"/>
      <c r="B40" s="9"/>
      <c r="C40" s="9"/>
      <c r="D40" s="9"/>
      <c r="E40" s="9"/>
      <c r="F40" s="10"/>
      <c r="G40" s="9"/>
      <c r="H40" s="9"/>
      <c r="I40" s="43"/>
      <c r="J40" s="9"/>
      <c r="K40" s="10"/>
      <c r="L40" s="43"/>
      <c r="M40" s="43"/>
      <c r="N40" s="43"/>
      <c r="O40" s="43"/>
      <c r="P40" s="10"/>
      <c r="Q40" s="43"/>
      <c r="R40" s="43"/>
      <c r="S40" s="43"/>
      <c r="T40" s="43"/>
      <c r="U40" s="10"/>
      <c r="V40" s="43"/>
      <c r="W40" s="43"/>
      <c r="X40" s="43"/>
      <c r="Y40" s="43"/>
      <c r="Z40" s="10"/>
      <c r="AA40" s="43"/>
      <c r="AB40" s="43"/>
      <c r="AC40" s="43"/>
      <c r="AD40" s="43"/>
      <c r="AE40" s="10"/>
      <c r="AF40" s="43"/>
      <c r="AG40" s="43"/>
      <c r="AH40" s="297"/>
      <c r="AI40" s="84"/>
      <c r="AJ40" s="84"/>
      <c r="AK40" s="84"/>
      <c r="AL40" s="84"/>
      <c r="AM40" s="84"/>
      <c r="AN40" s="84"/>
      <c r="AO40" s="84"/>
      <c r="AP40" s="84"/>
      <c r="AQ40" s="84"/>
      <c r="AR40" s="84"/>
      <c r="AS40" s="84"/>
      <c r="AT40" s="84"/>
      <c r="AU40" s="84"/>
      <c r="AV40" s="84"/>
      <c r="AW40" s="84"/>
      <c r="AX40" s="84"/>
      <c r="AY40" s="84"/>
      <c r="AZ40" s="84"/>
      <c r="BA40" s="84"/>
      <c r="BB40" s="84"/>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row>
    <row r="41" spans="1:91" ht="7.5" customHeight="1">
      <c r="A41" s="102"/>
      <c r="B41" s="16"/>
      <c r="C41" s="16"/>
      <c r="D41" s="16"/>
      <c r="E41" s="16"/>
      <c r="F41" s="19"/>
      <c r="G41" s="16"/>
      <c r="H41" s="16"/>
      <c r="I41" s="60"/>
      <c r="J41" s="16"/>
      <c r="K41" s="19"/>
      <c r="L41" s="60"/>
      <c r="M41" s="60"/>
      <c r="N41" s="60"/>
      <c r="O41" s="60"/>
      <c r="P41" s="19"/>
      <c r="Q41" s="60"/>
      <c r="R41" s="60"/>
      <c r="S41" s="60"/>
      <c r="T41" s="60"/>
      <c r="U41" s="19"/>
      <c r="V41" s="60"/>
      <c r="W41" s="60"/>
      <c r="X41" s="60"/>
      <c r="Y41" s="60"/>
      <c r="Z41" s="19"/>
      <c r="AA41" s="60"/>
      <c r="AB41" s="60"/>
      <c r="AC41" s="60"/>
      <c r="AD41" s="60"/>
      <c r="AE41" s="19"/>
      <c r="AF41" s="60"/>
      <c r="AG41" s="60"/>
      <c r="AH41" s="303"/>
      <c r="AI41" s="84"/>
      <c r="AJ41" s="84"/>
      <c r="AK41" s="84"/>
      <c r="AL41" s="84"/>
      <c r="AM41" s="84"/>
      <c r="AN41" s="84"/>
      <c r="AO41" s="84"/>
      <c r="AP41" s="84"/>
      <c r="AQ41" s="84"/>
      <c r="AR41" s="84"/>
      <c r="AS41" s="84"/>
      <c r="AT41" s="84"/>
      <c r="AU41" s="84"/>
      <c r="AV41" s="84"/>
      <c r="AW41" s="84"/>
      <c r="AX41" s="84"/>
      <c r="AY41" s="84"/>
      <c r="AZ41" s="84"/>
      <c r="BA41" s="84"/>
      <c r="BB41" s="84"/>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row>
    <row r="42" spans="1:91">
      <c r="A42" s="102" t="s">
        <v>52</v>
      </c>
      <c r="B42" s="20">
        <v>-1487</v>
      </c>
      <c r="C42" s="20">
        <v>1949</v>
      </c>
      <c r="D42" s="20">
        <v>-525.5</v>
      </c>
      <c r="E42" s="20">
        <v>-353.5</v>
      </c>
      <c r="F42" s="17">
        <f>SUM(B42:E42)</f>
        <v>-417</v>
      </c>
      <c r="G42" s="20">
        <v>508</v>
      </c>
      <c r="H42" s="20">
        <v>426</v>
      </c>
      <c r="I42" s="77">
        <v>501</v>
      </c>
      <c r="J42" s="20">
        <v>681</v>
      </c>
      <c r="K42" s="17">
        <f>SUM(G42:J42)</f>
        <v>2116</v>
      </c>
      <c r="L42" s="20">
        <v>13</v>
      </c>
      <c r="M42" s="20">
        <v>353</v>
      </c>
      <c r="N42" s="77">
        <v>174</v>
      </c>
      <c r="O42" s="77">
        <v>335</v>
      </c>
      <c r="P42" s="17">
        <f>SUM(L42:O42)</f>
        <v>875</v>
      </c>
      <c r="Q42" s="20">
        <v>300</v>
      </c>
      <c r="R42" s="20">
        <v>445</v>
      </c>
      <c r="S42" s="77">
        <v>1067</v>
      </c>
      <c r="T42" s="77">
        <v>1284</v>
      </c>
      <c r="U42" s="17">
        <f>SUM(Q42:T42)</f>
        <v>3096</v>
      </c>
      <c r="V42" s="20">
        <v>730</v>
      </c>
      <c r="W42" s="20">
        <v>973</v>
      </c>
      <c r="X42" s="20">
        <v>810</v>
      </c>
      <c r="Y42" s="77">
        <v>1547</v>
      </c>
      <c r="Z42" s="17">
        <f>SUM(V42:Y42)</f>
        <v>4060</v>
      </c>
      <c r="AA42" s="20">
        <v>2165</v>
      </c>
      <c r="AB42" s="20">
        <v>1480</v>
      </c>
      <c r="AC42" s="20">
        <v>2547</v>
      </c>
      <c r="AD42" s="16">
        <v>4099</v>
      </c>
      <c r="AE42" s="17">
        <v>10289</v>
      </c>
      <c r="AF42" s="20">
        <v>1206</v>
      </c>
      <c r="AG42" s="20">
        <v>2006</v>
      </c>
      <c r="AH42" s="313">
        <f>SUM(AF42:AG42)</f>
        <v>3212</v>
      </c>
      <c r="AI42" s="84"/>
      <c r="AJ42" s="84"/>
      <c r="AK42" s="84"/>
      <c r="AL42" s="84"/>
      <c r="AM42" s="84"/>
      <c r="AN42" s="84"/>
      <c r="AO42" s="84"/>
      <c r="AP42" s="84"/>
      <c r="AQ42" s="84"/>
      <c r="AR42" s="84"/>
      <c r="AS42" s="84"/>
      <c r="AT42" s="84"/>
      <c r="AU42" s="84"/>
      <c r="AV42" s="84"/>
      <c r="AW42" s="84"/>
      <c r="AX42" s="84"/>
      <c r="AY42" s="84"/>
      <c r="AZ42" s="84"/>
      <c r="BA42" s="84"/>
      <c r="BB42" s="84"/>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row>
    <row r="43" spans="1:91">
      <c r="A43" s="102"/>
      <c r="B43" s="16"/>
      <c r="C43" s="16"/>
      <c r="D43" s="16"/>
      <c r="E43" s="16"/>
      <c r="F43" s="17"/>
      <c r="G43" s="16"/>
      <c r="H43" s="16"/>
      <c r="I43" s="60"/>
      <c r="J43" s="16"/>
      <c r="K43" s="17"/>
      <c r="L43" s="16"/>
      <c r="M43" s="16"/>
      <c r="N43" s="60"/>
      <c r="O43" s="60"/>
      <c r="P43" s="17"/>
      <c r="Q43" s="16"/>
      <c r="R43" s="16"/>
      <c r="S43" s="60"/>
      <c r="T43" s="60"/>
      <c r="U43" s="17"/>
      <c r="V43" s="16"/>
      <c r="W43" s="16"/>
      <c r="X43" s="16"/>
      <c r="Y43" s="60"/>
      <c r="Z43" s="17"/>
      <c r="AA43" s="16"/>
      <c r="AB43" s="16"/>
      <c r="AC43" s="16"/>
      <c r="AD43" s="16"/>
      <c r="AE43" s="17"/>
      <c r="AF43" s="16"/>
      <c r="AG43" s="16"/>
      <c r="AH43" s="311"/>
      <c r="AI43" s="84"/>
      <c r="AJ43" s="84"/>
      <c r="AK43" s="84"/>
      <c r="AL43" s="84"/>
      <c r="AM43" s="84"/>
      <c r="AN43" s="84"/>
      <c r="AO43" s="84"/>
      <c r="AP43" s="84"/>
      <c r="AQ43" s="84"/>
      <c r="AR43" s="84"/>
      <c r="AS43" s="84"/>
      <c r="AT43" s="84"/>
      <c r="AU43" s="84"/>
      <c r="AV43" s="84"/>
      <c r="AW43" s="84"/>
      <c r="AX43" s="84"/>
      <c r="AY43" s="84"/>
      <c r="AZ43" s="84"/>
      <c r="BA43" s="84"/>
      <c r="BB43" s="84"/>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row>
    <row r="44" spans="1:91">
      <c r="A44" s="104" t="s">
        <v>53</v>
      </c>
      <c r="B44" s="23">
        <f t="shared" ref="B44:Z44" si="58">B37+B39+B42</f>
        <v>50692</v>
      </c>
      <c r="C44" s="23">
        <f t="shared" si="58"/>
        <v>60404</v>
      </c>
      <c r="D44" s="23">
        <f t="shared" si="58"/>
        <v>42190.5</v>
      </c>
      <c r="E44" s="23">
        <f t="shared" si="58"/>
        <v>54642.5</v>
      </c>
      <c r="F44" s="24">
        <f t="shared" si="58"/>
        <v>207929</v>
      </c>
      <c r="G44" s="23">
        <f t="shared" si="58"/>
        <v>45140</v>
      </c>
      <c r="H44" s="23">
        <f t="shared" si="58"/>
        <v>59553</v>
      </c>
      <c r="I44" s="78">
        <f t="shared" si="58"/>
        <v>47120</v>
      </c>
      <c r="J44" s="23">
        <f t="shared" si="58"/>
        <v>62358</v>
      </c>
      <c r="K44" s="24">
        <f t="shared" si="58"/>
        <v>214171</v>
      </c>
      <c r="L44" s="23">
        <f t="shared" si="58"/>
        <v>5086</v>
      </c>
      <c r="M44" s="23">
        <f t="shared" si="58"/>
        <v>-7688</v>
      </c>
      <c r="N44" s="78">
        <f t="shared" si="58"/>
        <v>3829</v>
      </c>
      <c r="O44" s="78">
        <f t="shared" si="58"/>
        <v>20313</v>
      </c>
      <c r="P44" s="24">
        <f t="shared" si="58"/>
        <v>21540</v>
      </c>
      <c r="Q44" s="23">
        <f t="shared" si="58"/>
        <v>17281</v>
      </c>
      <c r="R44" s="23">
        <f t="shared" si="58"/>
        <v>25603</v>
      </c>
      <c r="S44" s="78">
        <f t="shared" si="58"/>
        <v>27484</v>
      </c>
      <c r="T44" s="78">
        <f t="shared" si="58"/>
        <v>64038</v>
      </c>
      <c r="U44" s="24">
        <f t="shared" si="58"/>
        <v>134406</v>
      </c>
      <c r="V44" s="23">
        <f t="shared" si="58"/>
        <v>31771</v>
      </c>
      <c r="W44" s="23">
        <f t="shared" si="58"/>
        <v>44035</v>
      </c>
      <c r="X44" s="23">
        <f t="shared" si="58"/>
        <v>31701</v>
      </c>
      <c r="Y44" s="78">
        <f t="shared" si="58"/>
        <v>48848</v>
      </c>
      <c r="Z44" s="24">
        <f t="shared" si="58"/>
        <v>156355</v>
      </c>
      <c r="AA44" s="23">
        <f t="shared" ref="AA44:AD44" si="59">AA37+AA39+AA42</f>
        <v>50051</v>
      </c>
      <c r="AB44" s="23">
        <f t="shared" si="59"/>
        <v>57887</v>
      </c>
      <c r="AC44" s="23">
        <f t="shared" si="59"/>
        <v>62715</v>
      </c>
      <c r="AD44" s="23">
        <f t="shared" si="59"/>
        <v>43688</v>
      </c>
      <c r="AE44" s="24">
        <f>SUM(AA44:AD44)</f>
        <v>214341</v>
      </c>
      <c r="AF44" s="23">
        <f t="shared" ref="AF44:AG44" si="60">AF37+AF39+AF42</f>
        <v>46889</v>
      </c>
      <c r="AG44" s="23">
        <f t="shared" si="60"/>
        <v>43927</v>
      </c>
      <c r="AH44" s="314">
        <f t="shared" ref="AH44" si="61">AH37+AH39+AH42</f>
        <v>90816</v>
      </c>
      <c r="AI44" s="84"/>
      <c r="AJ44" s="84"/>
      <c r="AK44" s="84"/>
      <c r="AL44" s="84"/>
      <c r="AM44" s="84"/>
      <c r="AN44" s="84"/>
      <c r="AO44" s="84"/>
      <c r="AP44" s="84"/>
      <c r="AQ44" s="84"/>
      <c r="AR44" s="84"/>
      <c r="AS44" s="84"/>
      <c r="AT44" s="84"/>
      <c r="AU44" s="84"/>
      <c r="AV44" s="84"/>
      <c r="AW44" s="84"/>
      <c r="AX44" s="84"/>
      <c r="AY44" s="84"/>
      <c r="AZ44" s="84"/>
      <c r="BA44" s="84"/>
      <c r="BB44" s="84"/>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row>
    <row r="45" spans="1:91">
      <c r="A45" s="105"/>
      <c r="B45" s="29"/>
      <c r="C45" s="29"/>
      <c r="D45" s="29"/>
      <c r="E45" s="29"/>
      <c r="F45" s="30"/>
      <c r="G45" s="29"/>
      <c r="H45" s="29"/>
      <c r="I45" s="29"/>
      <c r="J45" s="29"/>
      <c r="K45" s="30"/>
      <c r="L45" s="29"/>
      <c r="M45" s="29"/>
      <c r="N45" s="29"/>
      <c r="O45" s="29"/>
      <c r="P45" s="30"/>
      <c r="Q45" s="29"/>
      <c r="R45" s="29"/>
      <c r="S45" s="29"/>
      <c r="T45" s="29"/>
      <c r="U45" s="30"/>
      <c r="V45" s="29"/>
      <c r="W45" s="29"/>
      <c r="X45" s="29"/>
      <c r="Y45" s="29"/>
      <c r="Z45" s="30"/>
      <c r="AA45" s="29"/>
      <c r="AB45" s="259"/>
      <c r="AC45" s="29"/>
      <c r="AD45" s="29"/>
      <c r="AE45" s="30"/>
      <c r="AF45" s="29"/>
      <c r="AG45" s="259"/>
      <c r="AH45" s="315"/>
      <c r="AI45" s="84"/>
      <c r="AJ45" s="84"/>
      <c r="AK45" s="84"/>
      <c r="AL45" s="84"/>
      <c r="AM45" s="84"/>
      <c r="AN45" s="84"/>
      <c r="AO45" s="84"/>
      <c r="AP45" s="84"/>
      <c r="AQ45" s="84"/>
      <c r="AR45" s="84"/>
      <c r="AS45" s="84"/>
      <c r="AT45" s="84"/>
      <c r="AU45" s="84"/>
      <c r="AV45" s="84"/>
      <c r="AW45" s="84"/>
      <c r="AX45" s="84"/>
      <c r="AY45" s="84"/>
      <c r="AZ45" s="84"/>
      <c r="BA45" s="84"/>
      <c r="BB45" s="84"/>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row>
    <row r="46" spans="1:91">
      <c r="A46" s="102" t="s">
        <v>55</v>
      </c>
      <c r="B46" s="9"/>
      <c r="C46" s="9"/>
      <c r="D46" s="9"/>
      <c r="E46" s="9"/>
      <c r="F46" s="10"/>
      <c r="G46" s="9"/>
      <c r="H46" s="9"/>
      <c r="I46" s="9"/>
      <c r="J46" s="9"/>
      <c r="K46" s="10"/>
      <c r="L46" s="9"/>
      <c r="M46" s="9"/>
      <c r="N46" s="9"/>
      <c r="O46" s="9"/>
      <c r="P46" s="10"/>
      <c r="Q46" s="9"/>
      <c r="R46" s="9"/>
      <c r="S46" s="9"/>
      <c r="T46" s="9"/>
      <c r="U46" s="10"/>
      <c r="V46" s="9"/>
      <c r="W46" s="9"/>
      <c r="X46" s="275"/>
      <c r="Y46" s="9"/>
      <c r="Z46" s="281"/>
      <c r="AA46" s="9"/>
      <c r="AB46" s="258"/>
      <c r="AC46" s="275"/>
      <c r="AD46" s="275"/>
      <c r="AE46" s="281"/>
      <c r="AF46" s="9"/>
      <c r="AG46" s="258"/>
      <c r="AH46" s="316"/>
      <c r="AI46" s="84"/>
      <c r="AJ46" s="84"/>
      <c r="AK46" s="84"/>
      <c r="AL46" s="84"/>
      <c r="AM46" s="84"/>
      <c r="AN46" s="84"/>
      <c r="AO46" s="84"/>
      <c r="AP46" s="84"/>
      <c r="AQ46" s="84"/>
      <c r="AR46" s="84"/>
      <c r="AS46" s="84"/>
      <c r="AT46" s="84"/>
      <c r="AU46" s="84"/>
      <c r="AV46" s="84"/>
      <c r="AW46" s="84"/>
      <c r="AX46" s="84"/>
      <c r="AY46" s="84"/>
      <c r="AZ46" s="84"/>
      <c r="BA46" s="84"/>
      <c r="BB46" s="84"/>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row>
    <row r="47" spans="1:91">
      <c r="A47" s="103" t="s">
        <v>56</v>
      </c>
      <c r="B47" s="31">
        <v>28083</v>
      </c>
      <c r="C47" s="31">
        <v>32608</v>
      </c>
      <c r="D47" s="31">
        <v>26654</v>
      </c>
      <c r="E47" s="31">
        <v>30132</v>
      </c>
      <c r="F47" s="64">
        <f>SUM(B47:E47)</f>
        <v>117477</v>
      </c>
      <c r="G47" s="31">
        <v>27649</v>
      </c>
      <c r="H47" s="31">
        <v>32136</v>
      </c>
      <c r="I47" s="73">
        <v>29482</v>
      </c>
      <c r="J47" s="31">
        <v>34188.999649999998</v>
      </c>
      <c r="K47" s="64">
        <f t="shared" ref="K47:K56" si="62">G47+H47+I47+J47</f>
        <v>123455.99965</v>
      </c>
      <c r="L47" s="31">
        <v>28636</v>
      </c>
      <c r="M47" s="31">
        <v>29796</v>
      </c>
      <c r="N47" s="73">
        <v>24815</v>
      </c>
      <c r="O47" s="73">
        <f>O48+O49</f>
        <v>25238</v>
      </c>
      <c r="P47" s="64">
        <f t="shared" ref="P47:P56" si="63">L47+M47+N47+O47</f>
        <v>108485</v>
      </c>
      <c r="Q47" s="31">
        <f>Q48+Q49</f>
        <v>25209</v>
      </c>
      <c r="R47" s="31">
        <f>R48+R49</f>
        <v>28807</v>
      </c>
      <c r="S47" s="73">
        <f>S48+S49</f>
        <v>28377</v>
      </c>
      <c r="T47" s="73">
        <f>T48+T49</f>
        <v>34929</v>
      </c>
      <c r="U47" s="64">
        <f t="shared" ref="U47:U56" si="64">Q47+R47+S47+T47</f>
        <v>117322</v>
      </c>
      <c r="V47" s="31">
        <f>V48+V49</f>
        <v>30181</v>
      </c>
      <c r="W47" s="31">
        <f>W48+W49</f>
        <v>37095</v>
      </c>
      <c r="X47" s="31">
        <f>X48+X49</f>
        <v>32905</v>
      </c>
      <c r="Y47" s="31">
        <f>Y48+Y49</f>
        <v>37862</v>
      </c>
      <c r="Z47" s="64">
        <f t="shared" ref="Z47:Z56" si="65">V47+W47+X47+Y47</f>
        <v>138043</v>
      </c>
      <c r="AA47" s="31">
        <v>34148</v>
      </c>
      <c r="AB47" s="31">
        <v>38906</v>
      </c>
      <c r="AC47" s="31">
        <v>36282</v>
      </c>
      <c r="AD47" s="31">
        <v>35070</v>
      </c>
      <c r="AE47" s="64">
        <f>SUM(AA47:AD47)</f>
        <v>144406</v>
      </c>
      <c r="AF47" s="31">
        <v>31257</v>
      </c>
      <c r="AG47" s="31">
        <v>37564</v>
      </c>
      <c r="AH47" s="317">
        <f>SUM(AF47:AG47)</f>
        <v>68821</v>
      </c>
      <c r="AI47" s="84"/>
      <c r="AJ47" s="84"/>
      <c r="AK47" s="84"/>
      <c r="AL47" s="84"/>
      <c r="AM47" s="84"/>
      <c r="AN47" s="84"/>
      <c r="AO47" s="84"/>
      <c r="AP47" s="84"/>
      <c r="AQ47" s="84"/>
      <c r="AR47" s="84"/>
      <c r="AS47" s="84"/>
      <c r="AT47" s="84"/>
      <c r="AU47" s="84"/>
      <c r="AV47" s="84"/>
      <c r="AW47" s="84"/>
      <c r="AX47" s="84"/>
      <c r="AY47" s="84"/>
      <c r="AZ47" s="84"/>
      <c r="BA47" s="84"/>
      <c r="BB47" s="84"/>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row>
    <row r="48" spans="1:91" s="63" customFormat="1">
      <c r="A48" s="106" t="s">
        <v>57</v>
      </c>
      <c r="B48" s="31">
        <v>4417</v>
      </c>
      <c r="C48" s="31">
        <v>6242</v>
      </c>
      <c r="D48" s="31">
        <v>4840</v>
      </c>
      <c r="E48" s="31">
        <v>4603</v>
      </c>
      <c r="F48" s="64">
        <f>SUM(B48:E48)</f>
        <v>20102</v>
      </c>
      <c r="G48" s="31">
        <v>3903</v>
      </c>
      <c r="H48" s="31">
        <v>6484.8019100000001</v>
      </c>
      <c r="I48" s="73">
        <v>4983</v>
      </c>
      <c r="J48" s="31">
        <v>5379.1980899999999</v>
      </c>
      <c r="K48" s="64">
        <f t="shared" si="62"/>
        <v>20750</v>
      </c>
      <c r="L48" s="73">
        <v>3707</v>
      </c>
      <c r="M48" s="73">
        <v>6467</v>
      </c>
      <c r="N48" s="73">
        <v>5151</v>
      </c>
      <c r="O48" s="73">
        <v>5327</v>
      </c>
      <c r="P48" s="64">
        <f t="shared" si="63"/>
        <v>20652</v>
      </c>
      <c r="Q48" s="73">
        <v>4944</v>
      </c>
      <c r="R48" s="73">
        <v>6396</v>
      </c>
      <c r="S48" s="73">
        <v>5706</v>
      </c>
      <c r="T48" s="73">
        <v>6730</v>
      </c>
      <c r="U48" s="64">
        <f t="shared" si="64"/>
        <v>23776</v>
      </c>
      <c r="V48" s="73">
        <v>5726</v>
      </c>
      <c r="W48" s="73">
        <v>7263</v>
      </c>
      <c r="X48" s="73">
        <v>4985</v>
      </c>
      <c r="Y48" s="73">
        <v>7464</v>
      </c>
      <c r="Z48" s="64">
        <f t="shared" si="65"/>
        <v>25438</v>
      </c>
      <c r="AA48" s="73">
        <v>5196</v>
      </c>
      <c r="AB48" s="73">
        <v>6469</v>
      </c>
      <c r="AC48" s="31">
        <v>4865</v>
      </c>
      <c r="AD48" s="31">
        <v>6004</v>
      </c>
      <c r="AE48" s="64">
        <f>SUM(AA48:AD48)</f>
        <v>22534</v>
      </c>
      <c r="AF48" s="73">
        <v>4337</v>
      </c>
      <c r="AG48" s="73">
        <v>6506</v>
      </c>
      <c r="AH48" s="318">
        <f t="shared" ref="AH48:AH52" si="66">SUM(AF48:AG48)</f>
        <v>10843</v>
      </c>
      <c r="AI48" s="85"/>
      <c r="AJ48" s="85"/>
      <c r="AK48" s="85"/>
      <c r="AL48" s="85"/>
      <c r="AM48" s="85"/>
      <c r="AN48" s="85"/>
      <c r="AO48" s="85"/>
      <c r="AP48" s="85"/>
      <c r="AQ48" s="85"/>
      <c r="AR48" s="85"/>
      <c r="AS48" s="85"/>
      <c r="AT48" s="85"/>
      <c r="AU48" s="85"/>
      <c r="AV48" s="85"/>
      <c r="AW48" s="85"/>
      <c r="AX48" s="85"/>
      <c r="AY48" s="85"/>
      <c r="AZ48" s="85"/>
      <c r="BA48" s="85"/>
      <c r="BB48" s="85"/>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row>
    <row r="49" spans="1:91" s="63" customFormat="1">
      <c r="A49" s="107" t="s">
        <v>58</v>
      </c>
      <c r="B49" s="31">
        <f t="shared" ref="B49:D49" si="67">B47-B48</f>
        <v>23666</v>
      </c>
      <c r="C49" s="31">
        <f t="shared" si="67"/>
        <v>26366</v>
      </c>
      <c r="D49" s="31">
        <f t="shared" si="67"/>
        <v>21814</v>
      </c>
      <c r="E49" s="31">
        <v>25529</v>
      </c>
      <c r="F49" s="64">
        <f>F47-F48</f>
        <v>97375</v>
      </c>
      <c r="G49" s="31">
        <f t="shared" ref="G49:I49" si="68">G47-G48</f>
        <v>23746</v>
      </c>
      <c r="H49" s="31">
        <f t="shared" si="68"/>
        <v>25651.198089999998</v>
      </c>
      <c r="I49" s="73">
        <f t="shared" si="68"/>
        <v>24499</v>
      </c>
      <c r="J49" s="31">
        <v>28809.801560000004</v>
      </c>
      <c r="K49" s="64">
        <f t="shared" si="62"/>
        <v>102705.99965</v>
      </c>
      <c r="L49" s="31">
        <f t="shared" ref="L49:M49" si="69">L47-L48</f>
        <v>24929</v>
      </c>
      <c r="M49" s="31">
        <f t="shared" si="69"/>
        <v>23329</v>
      </c>
      <c r="N49" s="73">
        <v>19664</v>
      </c>
      <c r="O49" s="73">
        <v>19911</v>
      </c>
      <c r="P49" s="64">
        <f t="shared" si="63"/>
        <v>87833</v>
      </c>
      <c r="Q49" s="31">
        <v>20265</v>
      </c>
      <c r="R49" s="31">
        <v>22411</v>
      </c>
      <c r="S49" s="73">
        <v>22671</v>
      </c>
      <c r="T49" s="73">
        <v>28199</v>
      </c>
      <c r="U49" s="64">
        <f t="shared" si="64"/>
        <v>93546</v>
      </c>
      <c r="V49" s="31">
        <v>24455</v>
      </c>
      <c r="W49" s="31">
        <v>29832</v>
      </c>
      <c r="X49" s="31">
        <v>27920</v>
      </c>
      <c r="Y49" s="73">
        <v>30398</v>
      </c>
      <c r="Z49" s="64">
        <f t="shared" si="65"/>
        <v>112605</v>
      </c>
      <c r="AA49" s="31">
        <v>28952</v>
      </c>
      <c r="AB49" s="31">
        <v>32437</v>
      </c>
      <c r="AC49" s="31">
        <f>AC47-AC48</f>
        <v>31417</v>
      </c>
      <c r="AD49" s="31">
        <f>AD47-AD48</f>
        <v>29066</v>
      </c>
      <c r="AE49" s="64">
        <f t="shared" ref="AE49:AE57" si="70">SUM(AA49:AD49)</f>
        <v>121872</v>
      </c>
      <c r="AF49" s="31">
        <f>AF47-AF48</f>
        <v>26920</v>
      </c>
      <c r="AG49" s="31">
        <v>31058</v>
      </c>
      <c r="AH49" s="317">
        <f t="shared" si="66"/>
        <v>57978</v>
      </c>
      <c r="AI49" s="85"/>
      <c r="AJ49" s="85"/>
      <c r="AK49" s="85"/>
      <c r="AL49" s="85"/>
      <c r="AM49" s="85"/>
      <c r="AN49" s="85"/>
      <c r="AO49" s="85"/>
      <c r="AP49" s="85"/>
      <c r="AQ49" s="85"/>
      <c r="AR49" s="85"/>
      <c r="AS49" s="85"/>
      <c r="AT49" s="85"/>
      <c r="AU49" s="85"/>
      <c r="AV49" s="85"/>
      <c r="AW49" s="85"/>
      <c r="AX49" s="85"/>
      <c r="AY49" s="85"/>
      <c r="AZ49" s="85"/>
      <c r="BA49" s="85"/>
      <c r="BB49" s="85"/>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row>
    <row r="50" spans="1:91" s="63" customFormat="1">
      <c r="A50" s="107" t="s">
        <v>59</v>
      </c>
      <c r="B50" s="31">
        <v>3592</v>
      </c>
      <c r="C50" s="31">
        <v>3922</v>
      </c>
      <c r="D50" s="31">
        <v>4028</v>
      </c>
      <c r="E50" s="31">
        <v>2186</v>
      </c>
      <c r="F50" s="64">
        <v>13728</v>
      </c>
      <c r="G50" s="31">
        <v>1136</v>
      </c>
      <c r="H50" s="31">
        <v>1222.41175</v>
      </c>
      <c r="I50" s="73">
        <v>1359</v>
      </c>
      <c r="J50" s="31">
        <v>1485.5882499999996</v>
      </c>
      <c r="K50" s="64">
        <f t="shared" si="62"/>
        <v>5203</v>
      </c>
      <c r="L50" s="31">
        <v>2200</v>
      </c>
      <c r="M50" s="31">
        <v>1232</v>
      </c>
      <c r="N50" s="73">
        <v>1130</v>
      </c>
      <c r="O50" s="73">
        <v>1056</v>
      </c>
      <c r="P50" s="64">
        <f t="shared" si="63"/>
        <v>5618</v>
      </c>
      <c r="Q50" s="31">
        <v>1471</v>
      </c>
      <c r="R50" s="31">
        <v>2200</v>
      </c>
      <c r="S50" s="73">
        <v>2025</v>
      </c>
      <c r="T50" s="73">
        <v>1248</v>
      </c>
      <c r="U50" s="64">
        <f t="shared" si="64"/>
        <v>6944</v>
      </c>
      <c r="V50" s="31">
        <v>1197</v>
      </c>
      <c r="W50" s="31">
        <v>1356</v>
      </c>
      <c r="X50" s="31">
        <v>1115</v>
      </c>
      <c r="Y50" s="73">
        <v>1633</v>
      </c>
      <c r="Z50" s="64">
        <f t="shared" si="65"/>
        <v>5301</v>
      </c>
      <c r="AA50" s="31">
        <v>1855</v>
      </c>
      <c r="AB50" s="31">
        <v>2762</v>
      </c>
      <c r="AC50" s="31">
        <v>2771</v>
      </c>
      <c r="AD50" s="31">
        <v>2722</v>
      </c>
      <c r="AE50" s="64">
        <f t="shared" si="70"/>
        <v>10110</v>
      </c>
      <c r="AF50" s="31">
        <v>2187</v>
      </c>
      <c r="AG50" s="31">
        <v>2031</v>
      </c>
      <c r="AH50" s="317">
        <f t="shared" si="66"/>
        <v>4218</v>
      </c>
      <c r="AI50" s="85"/>
      <c r="AJ50" s="85"/>
      <c r="AK50" s="85"/>
      <c r="AL50" s="85"/>
      <c r="AM50" s="85"/>
      <c r="AN50" s="85"/>
      <c r="AO50" s="85"/>
      <c r="AP50" s="85"/>
      <c r="AQ50" s="85"/>
      <c r="AR50" s="85"/>
      <c r="AS50" s="85"/>
      <c r="AT50" s="85"/>
      <c r="AU50" s="85"/>
      <c r="AV50" s="85"/>
      <c r="AW50" s="85"/>
      <c r="AX50" s="85"/>
      <c r="AY50" s="85"/>
      <c r="AZ50" s="85"/>
      <c r="BA50" s="85"/>
      <c r="BB50" s="85"/>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row>
    <row r="51" spans="1:91" s="63" customFormat="1">
      <c r="A51" s="107" t="s">
        <v>60</v>
      </c>
      <c r="B51" s="31">
        <v>892</v>
      </c>
      <c r="C51" s="31">
        <v>965</v>
      </c>
      <c r="D51" s="31">
        <v>1039</v>
      </c>
      <c r="E51" s="31">
        <v>1249</v>
      </c>
      <c r="F51" s="64">
        <v>4145</v>
      </c>
      <c r="G51" s="31">
        <v>1075</v>
      </c>
      <c r="H51" s="31">
        <v>1218</v>
      </c>
      <c r="I51" s="73">
        <v>1271</v>
      </c>
      <c r="J51" s="31">
        <v>1391.0000000000002</v>
      </c>
      <c r="K51" s="64">
        <f t="shared" si="62"/>
        <v>4955</v>
      </c>
      <c r="L51" s="31">
        <v>1321.2638100000001</v>
      </c>
      <c r="M51" s="31">
        <v>1344</v>
      </c>
      <c r="N51" s="73">
        <v>1349</v>
      </c>
      <c r="O51" s="73">
        <v>1379.7361899999999</v>
      </c>
      <c r="P51" s="64">
        <f t="shared" si="63"/>
        <v>5394</v>
      </c>
      <c r="Q51" s="31">
        <v>1141</v>
      </c>
      <c r="R51" s="31">
        <v>1190</v>
      </c>
      <c r="S51" s="73">
        <v>1255</v>
      </c>
      <c r="T51" s="73">
        <v>1291</v>
      </c>
      <c r="U51" s="64">
        <f t="shared" si="64"/>
        <v>4877</v>
      </c>
      <c r="V51" s="31">
        <v>1196</v>
      </c>
      <c r="W51" s="31">
        <v>1104</v>
      </c>
      <c r="X51" s="31">
        <v>1111</v>
      </c>
      <c r="Y51" s="73">
        <v>1417</v>
      </c>
      <c r="Z51" s="64">
        <f t="shared" si="65"/>
        <v>4828</v>
      </c>
      <c r="AA51" s="31">
        <v>1074</v>
      </c>
      <c r="AB51" s="31">
        <v>1147</v>
      </c>
      <c r="AC51" s="31">
        <v>1107</v>
      </c>
      <c r="AD51" s="31">
        <v>1250</v>
      </c>
      <c r="AE51" s="64">
        <f t="shared" si="70"/>
        <v>4578</v>
      </c>
      <c r="AF51" s="31">
        <v>1343</v>
      </c>
      <c r="AG51" s="31">
        <v>1321</v>
      </c>
      <c r="AH51" s="317">
        <f t="shared" si="66"/>
        <v>2664</v>
      </c>
      <c r="AI51" s="85"/>
      <c r="AJ51" s="85"/>
      <c r="AK51" s="85"/>
      <c r="AL51" s="85"/>
      <c r="AM51" s="85"/>
      <c r="AN51" s="85"/>
      <c r="AO51" s="85"/>
      <c r="AP51" s="85"/>
      <c r="AQ51" s="85"/>
      <c r="AR51" s="85"/>
      <c r="AS51" s="85"/>
      <c r="AT51" s="85"/>
      <c r="AU51" s="85"/>
      <c r="AV51" s="85"/>
      <c r="AW51" s="85"/>
      <c r="AX51" s="85"/>
      <c r="AY51" s="85"/>
      <c r="AZ51" s="85"/>
      <c r="BA51" s="85"/>
      <c r="BB51" s="85"/>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row>
    <row r="52" spans="1:91" s="63" customFormat="1">
      <c r="A52" s="106" t="s">
        <v>61</v>
      </c>
      <c r="B52" s="31">
        <v>451</v>
      </c>
      <c r="C52" s="31">
        <v>355</v>
      </c>
      <c r="D52" s="31">
        <v>861</v>
      </c>
      <c r="E52" s="31">
        <v>1463</v>
      </c>
      <c r="F52" s="64">
        <v>3130</v>
      </c>
      <c r="G52" s="31">
        <v>431</v>
      </c>
      <c r="H52" s="31">
        <v>927</v>
      </c>
      <c r="I52" s="73">
        <v>599</v>
      </c>
      <c r="J52" s="31">
        <v>473.00000000000017</v>
      </c>
      <c r="K52" s="64">
        <f t="shared" si="62"/>
        <v>2430</v>
      </c>
      <c r="L52" s="31">
        <v>10216.729140000001</v>
      </c>
      <c r="M52" s="31">
        <v>1440</v>
      </c>
      <c r="N52" s="73">
        <v>3925</v>
      </c>
      <c r="O52" s="73">
        <v>3026.2708599999987</v>
      </c>
      <c r="P52" s="64">
        <f t="shared" si="63"/>
        <v>18608</v>
      </c>
      <c r="Q52" s="31">
        <v>305</v>
      </c>
      <c r="R52" s="31">
        <v>-1872</v>
      </c>
      <c r="S52" s="73">
        <v>-3317</v>
      </c>
      <c r="T52" s="73">
        <v>933</v>
      </c>
      <c r="U52" s="64">
        <f t="shared" si="64"/>
        <v>-3951</v>
      </c>
      <c r="V52" s="31">
        <v>7229</v>
      </c>
      <c r="W52" s="31">
        <v>112</v>
      </c>
      <c r="X52" s="31">
        <v>808</v>
      </c>
      <c r="Y52" s="73">
        <v>398</v>
      </c>
      <c r="Z52" s="64">
        <f t="shared" si="65"/>
        <v>8547</v>
      </c>
      <c r="AA52" s="31">
        <v>220</v>
      </c>
      <c r="AB52" s="31">
        <v>846</v>
      </c>
      <c r="AC52" s="31">
        <v>523</v>
      </c>
      <c r="AD52" s="31">
        <v>170</v>
      </c>
      <c r="AE52" s="64">
        <f t="shared" si="70"/>
        <v>1759</v>
      </c>
      <c r="AF52" s="31">
        <v>35</v>
      </c>
      <c r="AG52" s="31">
        <v>139</v>
      </c>
      <c r="AH52" s="317">
        <f t="shared" si="66"/>
        <v>174</v>
      </c>
      <c r="AI52" s="85"/>
      <c r="AJ52" s="85"/>
      <c r="AK52" s="85"/>
      <c r="AL52" s="85"/>
      <c r="AM52" s="85"/>
      <c r="AN52" s="85"/>
      <c r="AO52" s="85"/>
      <c r="AP52" s="85"/>
      <c r="AQ52" s="85"/>
      <c r="AR52" s="85"/>
      <c r="AS52" s="85"/>
      <c r="AT52" s="85"/>
      <c r="AU52" s="85"/>
      <c r="AV52" s="85"/>
      <c r="AW52" s="85"/>
      <c r="AX52" s="85"/>
      <c r="AY52" s="85"/>
      <c r="AZ52" s="85"/>
      <c r="BA52" s="85"/>
      <c r="BB52" s="85"/>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row>
    <row r="53" spans="1:91" s="63" customFormat="1">
      <c r="A53" s="106" t="s">
        <v>62</v>
      </c>
      <c r="B53" s="31">
        <v>0</v>
      </c>
      <c r="C53" s="31">
        <v>0</v>
      </c>
      <c r="D53" s="31">
        <v>0</v>
      </c>
      <c r="E53" s="31"/>
      <c r="F53" s="64">
        <v>0</v>
      </c>
      <c r="G53" s="31">
        <v>0</v>
      </c>
      <c r="H53" s="31">
        <v>0</v>
      </c>
      <c r="I53" s="31">
        <v>0</v>
      </c>
      <c r="J53" s="31">
        <v>0</v>
      </c>
      <c r="K53" s="64">
        <f t="shared" si="62"/>
        <v>0</v>
      </c>
      <c r="L53" s="31">
        <v>1151</v>
      </c>
      <c r="M53" s="31">
        <v>0</v>
      </c>
      <c r="N53" s="31">
        <v>0</v>
      </c>
      <c r="O53" s="73">
        <v>0</v>
      </c>
      <c r="P53" s="64">
        <f t="shared" si="63"/>
        <v>1151</v>
      </c>
      <c r="Q53" s="31">
        <v>0</v>
      </c>
      <c r="R53" s="31">
        <v>0</v>
      </c>
      <c r="S53" s="31">
        <v>0</v>
      </c>
      <c r="T53" s="31">
        <v>0</v>
      </c>
      <c r="U53" s="64">
        <f t="shared" si="64"/>
        <v>0</v>
      </c>
      <c r="V53" s="31">
        <v>0</v>
      </c>
      <c r="W53" s="31">
        <v>4470</v>
      </c>
      <c r="X53" s="31">
        <v>0</v>
      </c>
      <c r="Y53" s="31">
        <v>0</v>
      </c>
      <c r="Z53" s="64">
        <f t="shared" si="65"/>
        <v>4470</v>
      </c>
      <c r="AA53" s="31">
        <v>0</v>
      </c>
      <c r="AB53" s="31">
        <v>0</v>
      </c>
      <c r="AC53" s="31">
        <v>0</v>
      </c>
      <c r="AD53" s="31">
        <v>144</v>
      </c>
      <c r="AE53" s="64">
        <f t="shared" si="70"/>
        <v>144</v>
      </c>
      <c r="AF53" s="31">
        <v>0</v>
      </c>
      <c r="AG53" s="31">
        <v>0</v>
      </c>
      <c r="AH53" s="317">
        <v>0</v>
      </c>
      <c r="AI53" s="85"/>
      <c r="AJ53" s="85"/>
      <c r="AK53" s="85"/>
      <c r="AL53" s="85"/>
      <c r="AM53" s="85"/>
      <c r="AN53" s="85"/>
      <c r="AO53" s="85"/>
      <c r="AP53" s="85"/>
      <c r="AQ53" s="85"/>
      <c r="AR53" s="85"/>
      <c r="AS53" s="85"/>
      <c r="AT53" s="85"/>
      <c r="AU53" s="85"/>
      <c r="AV53" s="85"/>
      <c r="AW53" s="85"/>
      <c r="AX53" s="85"/>
      <c r="AY53" s="85"/>
      <c r="AZ53" s="85"/>
      <c r="BA53" s="85"/>
      <c r="BB53" s="85"/>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row>
    <row r="54" spans="1:91" s="63" customFormat="1">
      <c r="A54" s="106" t="s">
        <v>164</v>
      </c>
      <c r="B54" s="31">
        <v>0</v>
      </c>
      <c r="C54" s="31">
        <v>0</v>
      </c>
      <c r="D54" s="31">
        <v>0</v>
      </c>
      <c r="E54" s="31"/>
      <c r="F54" s="64">
        <v>0</v>
      </c>
      <c r="G54" s="31">
        <v>0</v>
      </c>
      <c r="H54" s="31">
        <v>0</v>
      </c>
      <c r="I54" s="31">
        <v>0</v>
      </c>
      <c r="J54" s="31">
        <v>0</v>
      </c>
      <c r="K54" s="64">
        <f t="shared" si="62"/>
        <v>0</v>
      </c>
      <c r="L54" s="31">
        <v>0</v>
      </c>
      <c r="M54" s="31">
        <v>0</v>
      </c>
      <c r="N54" s="31">
        <v>0</v>
      </c>
      <c r="O54" s="73">
        <v>0</v>
      </c>
      <c r="P54" s="64">
        <f t="shared" si="63"/>
        <v>0</v>
      </c>
      <c r="Q54" s="31">
        <v>0</v>
      </c>
      <c r="R54" s="31">
        <v>0</v>
      </c>
      <c r="S54" s="31">
        <v>0</v>
      </c>
      <c r="T54" s="31">
        <v>0</v>
      </c>
      <c r="U54" s="64">
        <f t="shared" si="64"/>
        <v>0</v>
      </c>
      <c r="V54" s="31">
        <v>0</v>
      </c>
      <c r="W54" s="31">
        <v>0</v>
      </c>
      <c r="X54" s="31">
        <v>0</v>
      </c>
      <c r="Y54" s="31">
        <v>0</v>
      </c>
      <c r="Z54" s="64">
        <f t="shared" si="65"/>
        <v>0</v>
      </c>
      <c r="AA54" s="31">
        <v>0</v>
      </c>
      <c r="AB54" s="31">
        <v>0</v>
      </c>
      <c r="AC54" s="31">
        <v>0</v>
      </c>
      <c r="AD54" s="284">
        <v>0</v>
      </c>
      <c r="AE54" s="64">
        <f t="shared" ref="AE54" si="71">SUM(AA54:AD54)</f>
        <v>0</v>
      </c>
      <c r="AF54" s="31">
        <v>0</v>
      </c>
      <c r="AG54" s="31">
        <v>0</v>
      </c>
      <c r="AH54" s="317">
        <v>0</v>
      </c>
      <c r="AI54" s="85"/>
      <c r="AJ54" s="85"/>
      <c r="AK54" s="85"/>
      <c r="AL54" s="85"/>
      <c r="AM54" s="85"/>
      <c r="AN54" s="85"/>
      <c r="AO54" s="85"/>
      <c r="AP54" s="85"/>
      <c r="AQ54" s="85"/>
      <c r="AR54" s="85"/>
      <c r="AS54" s="85"/>
      <c r="AT54" s="85"/>
      <c r="AU54" s="85"/>
      <c r="AV54" s="85"/>
      <c r="AW54" s="85"/>
      <c r="AX54" s="85"/>
      <c r="AY54" s="85"/>
      <c r="AZ54" s="85"/>
      <c r="BA54" s="85"/>
      <c r="BB54" s="85"/>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row>
    <row r="55" spans="1:91" s="63" customFormat="1">
      <c r="A55" s="106" t="s">
        <v>166</v>
      </c>
      <c r="B55" s="31">
        <v>0</v>
      </c>
      <c r="C55" s="31">
        <v>7500</v>
      </c>
      <c r="D55" s="31">
        <v>0</v>
      </c>
      <c r="E55" s="31">
        <v>7231</v>
      </c>
      <c r="F55" s="64">
        <v>14731</v>
      </c>
      <c r="G55" s="31">
        <v>0</v>
      </c>
      <c r="H55" s="31">
        <v>0</v>
      </c>
      <c r="I55" s="31">
        <v>0</v>
      </c>
      <c r="J55" s="31">
        <v>0</v>
      </c>
      <c r="K55" s="64">
        <f t="shared" si="62"/>
        <v>0</v>
      </c>
      <c r="L55" s="31">
        <v>0</v>
      </c>
      <c r="M55" s="31">
        <v>0</v>
      </c>
      <c r="N55" s="31">
        <v>0</v>
      </c>
      <c r="O55" s="73">
        <v>4105</v>
      </c>
      <c r="P55" s="64">
        <f t="shared" si="63"/>
        <v>4105</v>
      </c>
      <c r="Q55" s="31">
        <v>0</v>
      </c>
      <c r="R55" s="31">
        <v>-1770</v>
      </c>
      <c r="S55" s="31">
        <v>0</v>
      </c>
      <c r="T55" s="31">
        <v>0</v>
      </c>
      <c r="U55" s="64">
        <f t="shared" si="64"/>
        <v>-1770</v>
      </c>
      <c r="V55" s="31">
        <v>0</v>
      </c>
      <c r="W55" s="31">
        <v>0</v>
      </c>
      <c r="X55" s="31">
        <v>0</v>
      </c>
      <c r="Y55" s="31">
        <v>0</v>
      </c>
      <c r="Z55" s="64">
        <f t="shared" si="65"/>
        <v>0</v>
      </c>
      <c r="AA55" s="31">
        <v>0</v>
      </c>
      <c r="AB55" s="284">
        <v>0</v>
      </c>
      <c r="AC55" s="284">
        <v>0</v>
      </c>
      <c r="AD55" s="284">
        <v>0</v>
      </c>
      <c r="AE55" s="64">
        <f t="shared" si="70"/>
        <v>0</v>
      </c>
      <c r="AF55" s="31">
        <v>0</v>
      </c>
      <c r="AG55" s="284">
        <v>0</v>
      </c>
      <c r="AH55" s="319">
        <v>0</v>
      </c>
      <c r="AI55" s="85"/>
      <c r="AJ55" s="85"/>
      <c r="AK55" s="85"/>
      <c r="AL55" s="85"/>
      <c r="AM55" s="85"/>
      <c r="AN55" s="85"/>
      <c r="AO55" s="85"/>
      <c r="AP55" s="85"/>
      <c r="AQ55" s="85"/>
      <c r="AR55" s="85"/>
      <c r="AS55" s="85"/>
      <c r="AT55" s="85"/>
      <c r="AU55" s="85"/>
      <c r="AV55" s="85"/>
      <c r="AW55" s="85"/>
      <c r="AX55" s="85"/>
      <c r="AY55" s="85"/>
      <c r="AZ55" s="85"/>
      <c r="BA55" s="85"/>
      <c r="BB55" s="85"/>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row>
    <row r="56" spans="1:91" s="63" customFormat="1">
      <c r="A56" s="106" t="s">
        <v>165</v>
      </c>
      <c r="B56" s="31">
        <v>702</v>
      </c>
      <c r="C56" s="31">
        <v>456</v>
      </c>
      <c r="D56" s="31">
        <v>0</v>
      </c>
      <c r="E56" s="31">
        <v>8384</v>
      </c>
      <c r="F56" s="64">
        <v>9542</v>
      </c>
      <c r="G56" s="31">
        <v>850</v>
      </c>
      <c r="H56" s="31">
        <v>0</v>
      </c>
      <c r="I56" s="31">
        <v>0</v>
      </c>
      <c r="J56" s="31">
        <v>0</v>
      </c>
      <c r="K56" s="64">
        <f t="shared" si="62"/>
        <v>850</v>
      </c>
      <c r="L56" s="31">
        <v>0</v>
      </c>
      <c r="M56" s="31">
        <v>0</v>
      </c>
      <c r="N56" s="31">
        <v>0</v>
      </c>
      <c r="O56" s="73">
        <v>0</v>
      </c>
      <c r="P56" s="64">
        <f t="shared" si="63"/>
        <v>0</v>
      </c>
      <c r="Q56" s="31">
        <v>0</v>
      </c>
      <c r="R56" s="31">
        <v>0</v>
      </c>
      <c r="S56" s="31">
        <v>0</v>
      </c>
      <c r="T56" s="31">
        <v>0</v>
      </c>
      <c r="U56" s="64">
        <f t="shared" si="64"/>
        <v>0</v>
      </c>
      <c r="V56" s="31">
        <v>0</v>
      </c>
      <c r="W56" s="31">
        <v>0</v>
      </c>
      <c r="X56" s="31">
        <v>0</v>
      </c>
      <c r="Y56" s="31">
        <v>0</v>
      </c>
      <c r="Z56" s="64">
        <f t="shared" si="65"/>
        <v>0</v>
      </c>
      <c r="AA56" s="31">
        <v>1353</v>
      </c>
      <c r="AB56" s="31">
        <v>0</v>
      </c>
      <c r="AC56" s="31">
        <v>0</v>
      </c>
      <c r="AD56" s="31">
        <v>1593</v>
      </c>
      <c r="AE56" s="64">
        <f t="shared" si="70"/>
        <v>2946</v>
      </c>
      <c r="AF56" s="31">
        <v>0</v>
      </c>
      <c r="AG56" s="31">
        <v>0</v>
      </c>
      <c r="AH56" s="317">
        <v>0</v>
      </c>
      <c r="AI56" s="85"/>
      <c r="AJ56" s="85"/>
      <c r="AK56" s="85"/>
      <c r="AL56" s="85"/>
      <c r="AM56" s="85"/>
      <c r="AN56" s="85"/>
      <c r="AO56" s="85"/>
      <c r="AP56" s="85"/>
      <c r="AQ56" s="85"/>
      <c r="AR56" s="85"/>
      <c r="AS56" s="85"/>
      <c r="AT56" s="85"/>
      <c r="AU56" s="85"/>
      <c r="AV56" s="85"/>
      <c r="AW56" s="85"/>
      <c r="AX56" s="85"/>
      <c r="AY56" s="85"/>
      <c r="AZ56" s="85"/>
      <c r="BA56" s="85"/>
      <c r="BB56" s="85"/>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row>
    <row r="57" spans="1:91">
      <c r="A57" s="108" t="s">
        <v>63</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72">L48+L49+L50+L51+L52+L53+L54+L56+L55</f>
        <v>43524.99295</v>
      </c>
      <c r="M57" s="23">
        <f t="shared" si="72"/>
        <v>33812</v>
      </c>
      <c r="N57" s="23">
        <f t="shared" si="72"/>
        <v>31219</v>
      </c>
      <c r="O57" s="23">
        <f>O48+O49+O50+O51+O52+O53+O54+O56+O55</f>
        <v>34805.00705</v>
      </c>
      <c r="P57" s="24">
        <f>SUM(P48:P56)</f>
        <v>143361</v>
      </c>
      <c r="Q57" s="23">
        <f t="shared" ref="Q57:R57" si="73">Q48+Q49+Q50+Q51+Q52+Q53+Q54+Q56+Q55</f>
        <v>28126</v>
      </c>
      <c r="R57" s="23">
        <f t="shared" si="73"/>
        <v>28555</v>
      </c>
      <c r="S57" s="23">
        <f t="shared" ref="S57" si="74">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c r="AA57" s="23">
        <f>AA48+AA49+AA50+AA51+AA52+AA53+AA54+AA56+AA55</f>
        <v>38650</v>
      </c>
      <c r="AB57" s="23">
        <f>AB48+AB49+AB50+AB51+AB52+AB53+AB54+AB56+AB55</f>
        <v>43661</v>
      </c>
      <c r="AC57" s="23">
        <f>AC48+AC49+AC50+AC51+AC52+AC53+AC54+AC56+AC55</f>
        <v>40683</v>
      </c>
      <c r="AD57" s="23">
        <f>AD48+AD49+AD50+AD51+AD52+AD53+AD54+AD56+AD55</f>
        <v>40949</v>
      </c>
      <c r="AE57" s="24">
        <f t="shared" si="70"/>
        <v>163943</v>
      </c>
      <c r="AF57" s="23">
        <f>AF48+AF49+AF50+AF51+AF52+AF53+AF54+AF56+AF55</f>
        <v>34822</v>
      </c>
      <c r="AG57" s="23">
        <f>AG48+AG49+AG50+AG51+AG52+AG53+AG54+AG56+AG55</f>
        <v>41055</v>
      </c>
      <c r="AH57" s="314">
        <f>AH48+AH49+AH50+AH51+AH52+AH53+AH54+AH56+AH55</f>
        <v>75877</v>
      </c>
      <c r="AI57" s="84"/>
      <c r="AJ57" s="84"/>
      <c r="AK57" s="84"/>
      <c r="AL57" s="84"/>
      <c r="AM57" s="84"/>
      <c r="AN57" s="84"/>
      <c r="AO57" s="84"/>
      <c r="AP57" s="84"/>
      <c r="AQ57" s="84"/>
      <c r="AR57" s="84"/>
      <c r="AS57" s="84"/>
      <c r="AT57" s="84"/>
      <c r="AU57" s="84"/>
      <c r="AV57" s="84"/>
      <c r="AW57" s="84"/>
      <c r="AX57" s="84"/>
      <c r="AY57" s="84"/>
      <c r="AZ57" s="84"/>
      <c r="BA57" s="84"/>
      <c r="BB57" s="84"/>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row>
    <row r="58" spans="1:91">
      <c r="A58" s="109"/>
      <c r="B58" s="34"/>
      <c r="C58" s="34"/>
      <c r="D58" s="34"/>
      <c r="E58" s="34"/>
      <c r="F58" s="35"/>
      <c r="G58" s="34"/>
      <c r="H58" s="34"/>
      <c r="I58" s="34"/>
      <c r="J58" s="34"/>
      <c r="K58" s="35"/>
      <c r="L58" s="34"/>
      <c r="M58" s="34"/>
      <c r="N58" s="34"/>
      <c r="O58" s="34"/>
      <c r="P58" s="35"/>
      <c r="Q58" s="34"/>
      <c r="R58" s="34"/>
      <c r="S58" s="34"/>
      <c r="T58" s="34"/>
      <c r="U58" s="35"/>
      <c r="V58" s="34"/>
      <c r="W58" s="34"/>
      <c r="X58" s="34"/>
      <c r="Y58" s="34"/>
      <c r="Z58" s="283"/>
      <c r="AA58" s="34"/>
      <c r="AB58" s="34"/>
      <c r="AC58" s="34"/>
      <c r="AD58" s="34"/>
      <c r="AE58" s="283"/>
      <c r="AF58" s="34"/>
      <c r="AG58" s="34"/>
      <c r="AH58" s="320"/>
      <c r="AI58" s="84"/>
      <c r="AJ58" s="84"/>
      <c r="AK58" s="84"/>
      <c r="AL58" s="84"/>
      <c r="AM58" s="84"/>
      <c r="AN58" s="84"/>
      <c r="AO58" s="84"/>
      <c r="AP58" s="84"/>
      <c r="AQ58" s="84"/>
      <c r="AR58" s="84"/>
      <c r="AS58" s="84"/>
      <c r="AT58" s="84"/>
      <c r="AU58" s="84"/>
      <c r="AV58" s="84"/>
      <c r="AW58" s="84"/>
      <c r="AX58" s="84"/>
      <c r="AY58" s="84"/>
      <c r="AZ58" s="84"/>
      <c r="BA58" s="84"/>
      <c r="BB58" s="84"/>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row>
    <row r="59" spans="1:91">
      <c r="A59" s="108" t="s">
        <v>64</v>
      </c>
      <c r="B59" s="23">
        <f>B44-B57</f>
        <v>16972</v>
      </c>
      <c r="C59" s="23">
        <f>C44-C57</f>
        <v>14598</v>
      </c>
      <c r="D59" s="23">
        <f>D44-D57</f>
        <v>9608.5</v>
      </c>
      <c r="E59" s="23">
        <f t="shared" ref="E59" si="75">E44-E57</f>
        <v>3997.5</v>
      </c>
      <c r="F59" s="24">
        <f>F44-F57</f>
        <v>45176</v>
      </c>
      <c r="G59" s="23">
        <f>G44-G57</f>
        <v>13999</v>
      </c>
      <c r="H59" s="23">
        <f>H44-H57</f>
        <v>24049.588250000001</v>
      </c>
      <c r="I59" s="23">
        <f>I44-I57</f>
        <v>14409</v>
      </c>
      <c r="J59" s="23">
        <f>J44-J57</f>
        <v>24819.412099999994</v>
      </c>
      <c r="K59" s="24">
        <f t="shared" ref="K59" si="76">K44-K57</f>
        <v>77277.000349999988</v>
      </c>
      <c r="L59" s="23">
        <f>L44-L57</f>
        <v>-38438.99295</v>
      </c>
      <c r="M59" s="23">
        <f>M44-M57</f>
        <v>-41500</v>
      </c>
      <c r="N59" s="23">
        <f>N44-N57</f>
        <v>-27390</v>
      </c>
      <c r="O59" s="23">
        <f>O44-O57</f>
        <v>-14492.00705</v>
      </c>
      <c r="P59" s="24">
        <f t="shared" ref="P59" si="77">P44-P57</f>
        <v>-121821</v>
      </c>
      <c r="Q59" s="23">
        <f>Q44-Q57</f>
        <v>-10845</v>
      </c>
      <c r="R59" s="23">
        <f>R44-R57</f>
        <v>-2952</v>
      </c>
      <c r="S59" s="23">
        <f>S44-S57</f>
        <v>-856</v>
      </c>
      <c r="T59" s="23">
        <f>T44-T57</f>
        <v>25637</v>
      </c>
      <c r="U59" s="24">
        <f t="shared" ref="U59" si="78">U44-U57</f>
        <v>10984</v>
      </c>
      <c r="V59" s="23">
        <f>V44-V57</f>
        <v>-8032</v>
      </c>
      <c r="W59" s="23">
        <f>W44-W57</f>
        <v>-102</v>
      </c>
      <c r="X59" s="23">
        <f>X44-X57</f>
        <v>-4238</v>
      </c>
      <c r="Y59" s="23">
        <f>Y44-Y57</f>
        <v>7538</v>
      </c>
      <c r="Z59" s="24">
        <f t="shared" ref="Z59" si="79">Z44-Z57</f>
        <v>-4834</v>
      </c>
      <c r="AA59" s="23">
        <f>AA44-AA57</f>
        <v>11401</v>
      </c>
      <c r="AB59" s="23">
        <f>AB44-AB57</f>
        <v>14226</v>
      </c>
      <c r="AC59" s="23">
        <f>AC44-AC57</f>
        <v>22032</v>
      </c>
      <c r="AD59" s="23">
        <f>AD44-AD57</f>
        <v>2739</v>
      </c>
      <c r="AE59" s="24">
        <f>SUM(AA59:AD59)</f>
        <v>50398</v>
      </c>
      <c r="AF59" s="23">
        <f>AF44-AF57</f>
        <v>12067</v>
      </c>
      <c r="AG59" s="23">
        <f>AG44-AG57</f>
        <v>2872</v>
      </c>
      <c r="AH59" s="314">
        <f>AH44-AH57</f>
        <v>14939</v>
      </c>
      <c r="AI59" s="84"/>
      <c r="AJ59" s="84"/>
      <c r="AK59" s="84"/>
      <c r="AL59" s="84"/>
      <c r="AM59" s="84"/>
      <c r="AN59" s="84"/>
      <c r="AO59" s="84"/>
      <c r="AP59" s="84"/>
      <c r="AQ59" s="84"/>
      <c r="AR59" s="84"/>
      <c r="AS59" s="84"/>
      <c r="AT59" s="84"/>
      <c r="AU59" s="84"/>
      <c r="AV59" s="84"/>
      <c r="AW59" s="84"/>
      <c r="AX59" s="84"/>
      <c r="AY59" s="84"/>
      <c r="AZ59" s="84"/>
      <c r="BA59" s="84"/>
      <c r="BB59" s="84"/>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row>
    <row r="60" spans="1:91">
      <c r="A60" s="102"/>
      <c r="B60" s="16"/>
      <c r="C60" s="16"/>
      <c r="D60" s="16"/>
      <c r="E60" s="16"/>
      <c r="F60" s="17"/>
      <c r="G60" s="16"/>
      <c r="H60" s="16"/>
      <c r="I60" s="16"/>
      <c r="J60" s="16"/>
      <c r="K60" s="17"/>
      <c r="L60" s="16"/>
      <c r="M60" s="16"/>
      <c r="N60" s="16"/>
      <c r="O60" s="16"/>
      <c r="P60" s="17"/>
      <c r="Q60" s="16"/>
      <c r="R60" s="16"/>
      <c r="S60" s="16"/>
      <c r="T60" s="16"/>
      <c r="U60" s="17"/>
      <c r="V60" s="16"/>
      <c r="W60" s="16"/>
      <c r="X60" s="16"/>
      <c r="Y60" s="16"/>
      <c r="Z60" s="17"/>
      <c r="AA60" s="16"/>
      <c r="AB60" s="16"/>
      <c r="AC60" s="16"/>
      <c r="AD60" s="16"/>
      <c r="AE60" s="17"/>
      <c r="AF60" s="16"/>
      <c r="AG60" s="16"/>
      <c r="AH60" s="311"/>
      <c r="AI60" s="84"/>
      <c r="AJ60" s="84"/>
      <c r="AK60" s="84"/>
      <c r="AL60" s="84"/>
      <c r="AM60" s="84"/>
      <c r="AN60" s="84"/>
      <c r="AO60" s="84"/>
      <c r="AP60" s="84"/>
      <c r="AQ60" s="84"/>
      <c r="AR60" s="84"/>
      <c r="AS60" s="84"/>
      <c r="AT60" s="84"/>
      <c r="AU60" s="84"/>
      <c r="AV60" s="84"/>
      <c r="AW60" s="84"/>
      <c r="AX60" s="84"/>
      <c r="AY60" s="84"/>
      <c r="AZ60" s="84"/>
      <c r="BA60" s="84"/>
      <c r="BB60" s="84"/>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row>
    <row r="61" spans="1:91">
      <c r="A61" s="103" t="s">
        <v>65</v>
      </c>
      <c r="B61" s="16"/>
      <c r="C61" s="16"/>
      <c r="D61" s="16"/>
      <c r="E61" s="9"/>
      <c r="F61" s="64">
        <v>0</v>
      </c>
      <c r="G61" s="9">
        <v>2491</v>
      </c>
      <c r="H61" s="9">
        <v>-4543.8420199999991</v>
      </c>
      <c r="I61" s="43">
        <v>-490</v>
      </c>
      <c r="J61" s="9">
        <v>2026.2690500000001</v>
      </c>
      <c r="K61" s="64">
        <f>G61+H61+I61+J61</f>
        <v>-516.57296999999903</v>
      </c>
      <c r="L61" s="9">
        <v>-4539.4100899999994</v>
      </c>
      <c r="M61" s="9">
        <v>2025</v>
      </c>
      <c r="N61" s="43">
        <v>1575</v>
      </c>
      <c r="O61" s="9">
        <v>-1141.5899100000006</v>
      </c>
      <c r="P61" s="64">
        <f>L61+M61+N61+O61</f>
        <v>-2081</v>
      </c>
      <c r="Q61" s="9">
        <v>5248</v>
      </c>
      <c r="R61" s="9">
        <v>33</v>
      </c>
      <c r="S61" s="43">
        <v>30</v>
      </c>
      <c r="T61" s="9">
        <v>29</v>
      </c>
      <c r="U61" s="64">
        <f>Q61+R61+S61+T61</f>
        <v>5340</v>
      </c>
      <c r="V61" s="9">
        <v>34</v>
      </c>
      <c r="W61" s="9">
        <v>30</v>
      </c>
      <c r="X61" s="43">
        <v>35</v>
      </c>
      <c r="Y61" s="9">
        <v>-29</v>
      </c>
      <c r="Z61" s="64">
        <f>V61+W61+X61+Y61</f>
        <v>70</v>
      </c>
      <c r="AA61" s="9">
        <v>44</v>
      </c>
      <c r="AB61" s="9">
        <v>28</v>
      </c>
      <c r="AC61" s="9">
        <v>364</v>
      </c>
      <c r="AD61" s="9">
        <v>29</v>
      </c>
      <c r="AE61" s="64">
        <f>SUM(AA61:AD61)</f>
        <v>465</v>
      </c>
      <c r="AF61" s="9">
        <v>30</v>
      </c>
      <c r="AG61" s="9">
        <v>32</v>
      </c>
      <c r="AH61" s="310">
        <f>SUM(AF61:AG61)</f>
        <v>62</v>
      </c>
      <c r="AI61" s="84"/>
      <c r="AJ61" s="84"/>
      <c r="AK61" s="84"/>
      <c r="AL61" s="84"/>
      <c r="AM61" s="84"/>
      <c r="AN61" s="84"/>
      <c r="AO61" s="84"/>
      <c r="AP61" s="84"/>
      <c r="AQ61" s="84"/>
      <c r="AR61" s="84"/>
      <c r="AS61" s="84"/>
      <c r="AT61" s="84"/>
      <c r="AU61" s="84"/>
      <c r="AV61" s="84"/>
      <c r="AW61" s="84"/>
      <c r="AX61" s="84"/>
      <c r="AY61" s="84"/>
      <c r="AZ61" s="84"/>
      <c r="BA61" s="84"/>
      <c r="BB61" s="84"/>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row>
    <row r="62" spans="1:91">
      <c r="A62" s="103" t="s">
        <v>66</v>
      </c>
      <c r="B62" s="16"/>
      <c r="C62" s="16"/>
      <c r="D62" s="16"/>
      <c r="E62" s="9">
        <v>-499</v>
      </c>
      <c r="F62" s="64">
        <v>-499</v>
      </c>
      <c r="G62" s="9">
        <v>-160</v>
      </c>
      <c r="H62" s="9">
        <v>-159.77170999999998</v>
      </c>
      <c r="I62" s="43">
        <v>-160</v>
      </c>
      <c r="J62" s="9">
        <v>-257.49173999999999</v>
      </c>
      <c r="K62" s="64">
        <f>G62+H62+I62+J62</f>
        <v>-737.26344999999992</v>
      </c>
      <c r="L62" s="9">
        <v>-116</v>
      </c>
      <c r="M62" s="9">
        <v>-129.78393</v>
      </c>
      <c r="N62" s="43">
        <v>-186</v>
      </c>
      <c r="O62" s="9">
        <v>-168.21607</v>
      </c>
      <c r="P62" s="64">
        <f>L62+M62+N62+O62</f>
        <v>-600</v>
      </c>
      <c r="Q62" s="9">
        <v>-114</v>
      </c>
      <c r="R62" s="9">
        <v>-116</v>
      </c>
      <c r="S62" s="43">
        <v>-117</v>
      </c>
      <c r="T62" s="9">
        <v>-116</v>
      </c>
      <c r="U62" s="64">
        <f>Q62+R62+S62+T62</f>
        <v>-463</v>
      </c>
      <c r="V62" s="9">
        <v>-139</v>
      </c>
      <c r="W62" s="9">
        <v>-138</v>
      </c>
      <c r="X62" s="43">
        <v>-140</v>
      </c>
      <c r="Y62" s="9">
        <v>-139</v>
      </c>
      <c r="Z62" s="64">
        <f>V62+W62+X62+Y62</f>
        <v>-556</v>
      </c>
      <c r="AA62" s="9">
        <v>-77</v>
      </c>
      <c r="AB62" s="9">
        <v>-78</v>
      </c>
      <c r="AC62" s="9">
        <v>-77</v>
      </c>
      <c r="AD62" s="9">
        <v>-179</v>
      </c>
      <c r="AE62" s="64">
        <f>SUM(AA62:AD62)</f>
        <v>-411</v>
      </c>
      <c r="AF62" s="9">
        <v>-107</v>
      </c>
      <c r="AG62" s="9">
        <v>-107</v>
      </c>
      <c r="AH62" s="310">
        <f t="shared" ref="AH62:AH64" si="80">SUM(AF62:AG62)</f>
        <v>-214</v>
      </c>
      <c r="AI62" s="84"/>
      <c r="AJ62" s="84"/>
      <c r="AK62" s="84"/>
      <c r="AL62" s="84"/>
      <c r="AM62" s="84"/>
      <c r="AN62" s="84"/>
      <c r="AO62" s="84"/>
      <c r="AP62" s="84"/>
      <c r="AQ62" s="84"/>
      <c r="AR62" s="84"/>
      <c r="AS62" s="84"/>
      <c r="AT62" s="84"/>
      <c r="AU62" s="84"/>
      <c r="AV62" s="84"/>
      <c r="AW62" s="84"/>
      <c r="AX62" s="84"/>
      <c r="AY62" s="84"/>
      <c r="AZ62" s="84"/>
      <c r="BA62" s="84"/>
      <c r="BB62" s="84"/>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row>
    <row r="63" spans="1:91">
      <c r="A63" s="103" t="s">
        <v>67</v>
      </c>
      <c r="B63" s="9">
        <v>247</v>
      </c>
      <c r="C63" s="9">
        <v>243</v>
      </c>
      <c r="D63" s="9">
        <v>631</v>
      </c>
      <c r="E63" s="9">
        <v>723</v>
      </c>
      <c r="F63" s="64">
        <f>SUM(B63:E63)</f>
        <v>1844</v>
      </c>
      <c r="G63" s="9">
        <v>570</v>
      </c>
      <c r="H63" s="9">
        <v>572</v>
      </c>
      <c r="I63" s="43">
        <v>490</v>
      </c>
      <c r="J63" s="9">
        <v>472.62343000000004</v>
      </c>
      <c r="K63" s="64">
        <f t="shared" ref="K63:K64" si="81">G63+H63+I63+J63</f>
        <v>2104.6234300000001</v>
      </c>
      <c r="L63" s="9">
        <v>365.49</v>
      </c>
      <c r="M63" s="9">
        <v>891</v>
      </c>
      <c r="N63" s="43">
        <v>586</v>
      </c>
      <c r="O63" s="9">
        <v>545.51</v>
      </c>
      <c r="P63" s="64">
        <f t="shared" ref="P63:P64" si="82">L63+M63+N63+O63</f>
        <v>2388</v>
      </c>
      <c r="Q63" s="9">
        <v>583</v>
      </c>
      <c r="R63" s="9">
        <v>559</v>
      </c>
      <c r="S63" s="43">
        <v>538</v>
      </c>
      <c r="T63" s="9">
        <v>538</v>
      </c>
      <c r="U63" s="64">
        <f t="shared" ref="U63:U64" si="83">Q63+R63+S63+T63</f>
        <v>2218</v>
      </c>
      <c r="V63" s="9">
        <v>502</v>
      </c>
      <c r="W63" s="9">
        <v>417</v>
      </c>
      <c r="X63" s="43">
        <v>257</v>
      </c>
      <c r="Y63" s="9">
        <v>252</v>
      </c>
      <c r="Z63" s="64">
        <f t="shared" ref="Z63:Z64" si="84">V63+W63+X63+Y63</f>
        <v>1428</v>
      </c>
      <c r="AA63" s="9">
        <v>407</v>
      </c>
      <c r="AB63" s="9">
        <v>693</v>
      </c>
      <c r="AC63" s="9">
        <v>738</v>
      </c>
      <c r="AD63" s="9">
        <v>648</v>
      </c>
      <c r="AE63" s="64">
        <f>SUM(AA63:AD63)</f>
        <v>2486</v>
      </c>
      <c r="AF63" s="9">
        <v>534</v>
      </c>
      <c r="AG63" s="9">
        <v>561</v>
      </c>
      <c r="AH63" s="310">
        <f t="shared" si="80"/>
        <v>1095</v>
      </c>
      <c r="AI63" s="84"/>
      <c r="AJ63" s="84"/>
      <c r="AK63" s="84"/>
      <c r="AL63" s="84"/>
      <c r="AM63" s="84"/>
      <c r="AN63" s="84"/>
      <c r="AO63" s="84"/>
      <c r="AP63" s="84"/>
      <c r="AQ63" s="84"/>
      <c r="AR63" s="84"/>
      <c r="AS63" s="84"/>
      <c r="AT63" s="84"/>
      <c r="AU63" s="84"/>
      <c r="AV63" s="84"/>
      <c r="AW63" s="84"/>
      <c r="AX63" s="84"/>
      <c r="AY63" s="84"/>
      <c r="AZ63" s="84"/>
      <c r="BA63" s="84"/>
      <c r="BB63" s="84"/>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row>
    <row r="64" spans="1:91">
      <c r="A64" s="103" t="s">
        <v>68</v>
      </c>
      <c r="B64" s="9">
        <v>-494</v>
      </c>
      <c r="C64" s="9">
        <v>-851</v>
      </c>
      <c r="D64" s="9">
        <v>-958</v>
      </c>
      <c r="E64" s="9">
        <v>-613</v>
      </c>
      <c r="F64" s="64">
        <f>SUM(B64:E64)</f>
        <v>-2916</v>
      </c>
      <c r="G64" s="9">
        <v>-681</v>
      </c>
      <c r="H64" s="9">
        <v>-636.20756000000006</v>
      </c>
      <c r="I64" s="43">
        <v>-489</v>
      </c>
      <c r="J64" s="9">
        <v>-986.58184999999992</v>
      </c>
      <c r="K64" s="64">
        <f t="shared" si="81"/>
        <v>-2792.7894099999999</v>
      </c>
      <c r="L64" s="9">
        <v>-648</v>
      </c>
      <c r="M64" s="9">
        <v>-1581</v>
      </c>
      <c r="N64" s="43">
        <v>-2391</v>
      </c>
      <c r="O64" s="9">
        <v>-2390</v>
      </c>
      <c r="P64" s="64">
        <f t="shared" si="82"/>
        <v>-7010</v>
      </c>
      <c r="Q64" s="9">
        <v>-2304</v>
      </c>
      <c r="R64" s="9">
        <v>-1690</v>
      </c>
      <c r="S64" s="43">
        <v>-1540</v>
      </c>
      <c r="T64" s="9">
        <v>-1558</v>
      </c>
      <c r="U64" s="64">
        <f t="shared" si="83"/>
        <v>-7092</v>
      </c>
      <c r="V64" s="9">
        <v>-1705</v>
      </c>
      <c r="W64" s="9">
        <v>-1326</v>
      </c>
      <c r="X64" s="43">
        <v>-1323</v>
      </c>
      <c r="Y64" s="9">
        <v>-1523</v>
      </c>
      <c r="Z64" s="64">
        <f t="shared" si="84"/>
        <v>-5877</v>
      </c>
      <c r="AA64" s="9">
        <v>-1767</v>
      </c>
      <c r="AB64" s="9">
        <v>-1795</v>
      </c>
      <c r="AC64" s="9">
        <v>-1483</v>
      </c>
      <c r="AD64" s="9">
        <v>-1776</v>
      </c>
      <c r="AE64" s="64">
        <f>SUM(AA64:AD64)</f>
        <v>-6821</v>
      </c>
      <c r="AF64" s="9">
        <v>-1945</v>
      </c>
      <c r="AG64" s="9">
        <v>-2282</v>
      </c>
      <c r="AH64" s="310">
        <f t="shared" si="80"/>
        <v>-4227</v>
      </c>
      <c r="AI64" s="84"/>
      <c r="AJ64" s="84"/>
      <c r="AK64" s="84"/>
      <c r="AL64" s="84"/>
      <c r="AM64" s="84"/>
      <c r="AN64" s="84"/>
      <c r="AO64" s="84"/>
      <c r="AP64" s="84"/>
      <c r="AQ64" s="84"/>
      <c r="AR64" s="84"/>
      <c r="AS64" s="84"/>
      <c r="AT64" s="84"/>
      <c r="AU64" s="84"/>
      <c r="AV64" s="84"/>
      <c r="AW64" s="84"/>
      <c r="AX64" s="84"/>
      <c r="AY64" s="84"/>
      <c r="AZ64" s="84"/>
      <c r="BA64" s="84"/>
      <c r="BB64" s="84"/>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row>
    <row r="65" spans="1:91">
      <c r="A65" s="108" t="s">
        <v>69</v>
      </c>
      <c r="B65" s="23">
        <f>B59+SUM(B63:B64)</f>
        <v>16725</v>
      </c>
      <c r="C65" s="23">
        <f>C59+SUM(C63:C64)</f>
        <v>13990</v>
      </c>
      <c r="D65" s="23">
        <f>D59+SUM(D63:D64)</f>
        <v>9281.5</v>
      </c>
      <c r="E65" s="23">
        <f>E59+SUM(E62:E64)</f>
        <v>3608.5</v>
      </c>
      <c r="F65" s="24">
        <f>F59+SUM(F62:F64)</f>
        <v>43605</v>
      </c>
      <c r="G65" s="23">
        <f t="shared" ref="G65:L65" si="85">G59+SUM(G61:G64)</f>
        <v>16219</v>
      </c>
      <c r="H65" s="23">
        <f t="shared" si="85"/>
        <v>19281.766960000001</v>
      </c>
      <c r="I65" s="78">
        <f t="shared" si="85"/>
        <v>13760</v>
      </c>
      <c r="J65" s="23">
        <f t="shared" si="85"/>
        <v>26074.230989999993</v>
      </c>
      <c r="K65" s="24">
        <f t="shared" si="85"/>
        <v>75334.99794999999</v>
      </c>
      <c r="L65" s="23">
        <f t="shared" si="85"/>
        <v>-43376.913039999999</v>
      </c>
      <c r="M65" s="23">
        <f t="shared" ref="M65:N65" si="86">M59+SUM(M61:M64)</f>
        <v>-40294.783929999998</v>
      </c>
      <c r="N65" s="78">
        <f t="shared" si="86"/>
        <v>-27806</v>
      </c>
      <c r="O65" s="78">
        <f>O59+SUM(O61:O64)</f>
        <v>-17646.303030000003</v>
      </c>
      <c r="P65" s="24">
        <f t="shared" ref="P65:Q65" si="87">P59+SUM(P61:P64)</f>
        <v>-129124</v>
      </c>
      <c r="Q65" s="23">
        <f t="shared" si="87"/>
        <v>-7432</v>
      </c>
      <c r="R65" s="23">
        <f t="shared" ref="R65:S65" si="88">R59+SUM(R61:R64)</f>
        <v>-4166</v>
      </c>
      <c r="S65" s="78">
        <f t="shared" si="88"/>
        <v>-1945</v>
      </c>
      <c r="T65" s="78">
        <f t="shared" ref="T65:U65" si="89">T59+SUM(T61:T64)</f>
        <v>24530</v>
      </c>
      <c r="U65" s="24">
        <f t="shared" si="89"/>
        <v>10987</v>
      </c>
      <c r="V65" s="23">
        <f>V59+SUM(V61:V64)</f>
        <v>-9340</v>
      </c>
      <c r="W65" s="23">
        <f t="shared" ref="W65:Z65" si="90">W59+SUM(W61:W64)</f>
        <v>-1119</v>
      </c>
      <c r="X65" s="23">
        <f t="shared" si="90"/>
        <v>-5409</v>
      </c>
      <c r="Y65" s="78">
        <f t="shared" si="90"/>
        <v>6099</v>
      </c>
      <c r="Z65" s="24">
        <f t="shared" si="90"/>
        <v>-9769</v>
      </c>
      <c r="AA65" s="23">
        <f>AA59+SUM(AA61:AA64)</f>
        <v>10008</v>
      </c>
      <c r="AB65" s="23">
        <f>AB59+SUM(AB61:AB64)</f>
        <v>13074</v>
      </c>
      <c r="AC65" s="23">
        <f>AC59+AC61+AC62+AC63+AC64</f>
        <v>21574</v>
      </c>
      <c r="AD65" s="23">
        <f>AD59+AD61+AD62+AD63+AD64</f>
        <v>1461</v>
      </c>
      <c r="AE65" s="24">
        <f>SUM(AA65:AD65)</f>
        <v>46117</v>
      </c>
      <c r="AF65" s="23">
        <f>AF59+SUM(AF61:AF64)</f>
        <v>10579</v>
      </c>
      <c r="AG65" s="23">
        <f>AG59+SUM(AG61:AG64)</f>
        <v>1076</v>
      </c>
      <c r="AH65" s="314">
        <f>AH59+SUM(AH61:AH64)</f>
        <v>11655</v>
      </c>
      <c r="AI65" s="84"/>
      <c r="AJ65" s="84"/>
      <c r="AK65" s="84"/>
      <c r="AL65" s="84"/>
      <c r="AM65" s="84"/>
      <c r="AN65" s="84"/>
      <c r="AO65" s="84"/>
      <c r="AP65" s="84"/>
      <c r="AQ65" s="84"/>
      <c r="AR65" s="84"/>
      <c r="AS65" s="84"/>
      <c r="AT65" s="84"/>
      <c r="AU65" s="84"/>
      <c r="AV65" s="84"/>
      <c r="AW65" s="84"/>
      <c r="AX65" s="84"/>
      <c r="AY65" s="84"/>
      <c r="AZ65" s="84"/>
      <c r="BA65" s="84"/>
      <c r="BB65" s="84"/>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row>
    <row r="66" spans="1:91">
      <c r="A66" s="103"/>
      <c r="B66" s="9"/>
      <c r="C66" s="9"/>
      <c r="D66" s="9"/>
      <c r="E66" s="9"/>
      <c r="F66" s="36"/>
      <c r="G66" s="9"/>
      <c r="H66" s="9"/>
      <c r="I66" s="43"/>
      <c r="J66" s="9"/>
      <c r="K66" s="36"/>
      <c r="L66" s="9"/>
      <c r="M66" s="9"/>
      <c r="N66" s="43"/>
      <c r="O66" s="43"/>
      <c r="P66" s="36"/>
      <c r="Q66" s="9"/>
      <c r="R66" s="9"/>
      <c r="S66" s="43"/>
      <c r="T66" s="43"/>
      <c r="U66" s="36"/>
      <c r="V66" s="9"/>
      <c r="W66" s="9"/>
      <c r="X66" s="9"/>
      <c r="Y66" s="43"/>
      <c r="Z66" s="36"/>
      <c r="AA66" s="9"/>
      <c r="AB66" s="9"/>
      <c r="AC66" s="9"/>
      <c r="AD66" s="9"/>
      <c r="AE66" s="36"/>
      <c r="AF66" s="9"/>
      <c r="AG66" s="9"/>
      <c r="AH66" s="310"/>
      <c r="AI66" s="84"/>
      <c r="AJ66" s="84"/>
      <c r="AK66" s="84"/>
      <c r="AL66" s="84"/>
      <c r="AM66" s="84"/>
      <c r="AN66" s="84"/>
      <c r="AO66" s="84"/>
      <c r="AP66" s="84"/>
      <c r="AQ66" s="84"/>
      <c r="AR66" s="84"/>
      <c r="AS66" s="84"/>
      <c r="AT66" s="84"/>
      <c r="AU66" s="84"/>
      <c r="AV66" s="84"/>
      <c r="AW66" s="84"/>
      <c r="AX66" s="84"/>
      <c r="AY66" s="84"/>
      <c r="AZ66" s="84"/>
      <c r="BA66" s="84"/>
      <c r="BB66" s="84"/>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row>
    <row r="67" spans="1:91">
      <c r="A67" s="109" t="s">
        <v>70</v>
      </c>
      <c r="B67" s="9">
        <v>4453</v>
      </c>
      <c r="C67" s="9">
        <v>3635</v>
      </c>
      <c r="D67" s="9">
        <v>1452</v>
      </c>
      <c r="E67" s="9">
        <v>-22</v>
      </c>
      <c r="F67" s="64">
        <v>9518</v>
      </c>
      <c r="G67" s="9">
        <v>3648</v>
      </c>
      <c r="H67" s="9">
        <v>5308</v>
      </c>
      <c r="I67" s="43">
        <v>3030</v>
      </c>
      <c r="J67" s="9">
        <v>4782</v>
      </c>
      <c r="K67" s="64">
        <f t="shared" ref="K67:K68" si="91">G67+H67+I67+J67</f>
        <v>16768</v>
      </c>
      <c r="L67" s="9">
        <v>15505.499230000001</v>
      </c>
      <c r="M67" s="9">
        <v>-10248</v>
      </c>
      <c r="N67" s="43">
        <v>19349</v>
      </c>
      <c r="O67" s="43">
        <v>1897.5007699999987</v>
      </c>
      <c r="P67" s="64">
        <f t="shared" ref="P67:P68" si="92">L67+M67+N67+O67</f>
        <v>26504</v>
      </c>
      <c r="Q67" s="9">
        <v>3068</v>
      </c>
      <c r="R67" s="9">
        <v>1946</v>
      </c>
      <c r="S67" s="43">
        <v>4402</v>
      </c>
      <c r="T67" s="43">
        <v>11148</v>
      </c>
      <c r="U67" s="64">
        <f t="shared" ref="U67:U68" si="93">Q67+R67+S67+T67</f>
        <v>20564</v>
      </c>
      <c r="V67" s="9">
        <v>2610</v>
      </c>
      <c r="W67" s="9">
        <v>3133</v>
      </c>
      <c r="X67" s="9">
        <v>2348</v>
      </c>
      <c r="Y67" s="43">
        <v>2017</v>
      </c>
      <c r="Z67" s="64">
        <f t="shared" ref="Z67:Z68" si="94">V67+W67+X67+Y67</f>
        <v>10108</v>
      </c>
      <c r="AA67" s="9">
        <v>4885</v>
      </c>
      <c r="AB67" s="9">
        <v>3461</v>
      </c>
      <c r="AC67" s="9">
        <v>6555</v>
      </c>
      <c r="AD67" s="9">
        <v>-1850</v>
      </c>
      <c r="AE67" s="64">
        <f>SUM(AA67:AD67)</f>
        <v>13051</v>
      </c>
      <c r="AF67" s="9">
        <v>5159</v>
      </c>
      <c r="AG67" s="9">
        <v>-3997</v>
      </c>
      <c r="AH67" s="310">
        <f t="shared" ref="AH67" si="95">SUM(AF67:AG67)</f>
        <v>1162</v>
      </c>
      <c r="AI67" s="84"/>
      <c r="AJ67" s="84"/>
      <c r="AK67" s="84"/>
      <c r="AL67" s="84"/>
      <c r="AM67" s="84"/>
      <c r="AN67" s="84"/>
      <c r="AO67" s="84"/>
      <c r="AP67" s="84"/>
      <c r="AQ67" s="84"/>
      <c r="AR67" s="84"/>
      <c r="AS67" s="84"/>
      <c r="AT67" s="84"/>
      <c r="AU67" s="84"/>
      <c r="AV67" s="84"/>
      <c r="AW67" s="84"/>
      <c r="AX67" s="84"/>
      <c r="AY67" s="84"/>
      <c r="AZ67" s="84"/>
      <c r="BA67" s="84"/>
      <c r="BB67" s="84"/>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row>
    <row r="68" spans="1:91">
      <c r="A68" s="103" t="s">
        <v>71</v>
      </c>
      <c r="B68" s="9">
        <v>-205</v>
      </c>
      <c r="C68" s="9">
        <v>-100</v>
      </c>
      <c r="D68" s="9">
        <v>-202</v>
      </c>
      <c r="E68" s="9">
        <v>15</v>
      </c>
      <c r="F68" s="64">
        <f>SUM(B68:E68)</f>
        <v>-492</v>
      </c>
      <c r="G68" s="9">
        <v>-84</v>
      </c>
      <c r="H68" s="9">
        <v>-138</v>
      </c>
      <c r="I68" s="43">
        <v>166</v>
      </c>
      <c r="J68" s="9">
        <v>59</v>
      </c>
      <c r="K68" s="64">
        <f t="shared" si="91"/>
        <v>3</v>
      </c>
      <c r="L68" s="9">
        <v>-528.51490000000001</v>
      </c>
      <c r="M68" s="9">
        <v>0</v>
      </c>
      <c r="N68" s="43">
        <v>-1329</v>
      </c>
      <c r="O68" s="9">
        <v>0</v>
      </c>
      <c r="P68" s="64">
        <f t="shared" si="92"/>
        <v>-1857.5149000000001</v>
      </c>
      <c r="Q68" s="9"/>
      <c r="R68" s="9"/>
      <c r="S68" s="43"/>
      <c r="T68" s="43"/>
      <c r="U68" s="64">
        <f t="shared" si="93"/>
        <v>0</v>
      </c>
      <c r="V68" s="9">
        <v>0</v>
      </c>
      <c r="W68" s="9">
        <v>0</v>
      </c>
      <c r="X68" s="9"/>
      <c r="Y68" s="43">
        <v>0</v>
      </c>
      <c r="Z68" s="64">
        <f t="shared" si="94"/>
        <v>0</v>
      </c>
      <c r="AA68" s="9">
        <v>0</v>
      </c>
      <c r="AB68" s="9">
        <v>0</v>
      </c>
      <c r="AC68" s="9">
        <v>0</v>
      </c>
      <c r="AD68" s="9">
        <v>0</v>
      </c>
      <c r="AE68" s="64">
        <f>SUM(AA68:AD68)</f>
        <v>0</v>
      </c>
      <c r="AF68" s="9">
        <v>0</v>
      </c>
      <c r="AG68" s="9">
        <v>0</v>
      </c>
      <c r="AH68" s="310">
        <v>0</v>
      </c>
      <c r="AI68" s="84"/>
      <c r="AJ68" s="84"/>
      <c r="AK68" s="84"/>
      <c r="AL68" s="84"/>
      <c r="AM68" s="84"/>
      <c r="AN68" s="84"/>
      <c r="AO68" s="84"/>
      <c r="AP68" s="84"/>
      <c r="AQ68" s="84"/>
      <c r="AR68" s="84"/>
      <c r="AS68" s="84"/>
      <c r="AT68" s="84"/>
      <c r="AU68" s="84"/>
      <c r="AV68" s="84"/>
      <c r="AW68" s="84"/>
      <c r="AX68" s="84"/>
      <c r="AY68" s="84"/>
      <c r="AZ68" s="84"/>
      <c r="BA68" s="84"/>
      <c r="BB68" s="84"/>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row>
    <row r="69" spans="1:91">
      <c r="A69" s="108" t="s">
        <v>72</v>
      </c>
      <c r="B69" s="23">
        <f t="shared" ref="B69:K69" si="96">B65-B67+B68</f>
        <v>12067</v>
      </c>
      <c r="C69" s="23">
        <f t="shared" si="96"/>
        <v>10255</v>
      </c>
      <c r="D69" s="23">
        <f t="shared" si="96"/>
        <v>7627.5</v>
      </c>
      <c r="E69" s="23">
        <f t="shared" si="96"/>
        <v>3645.5</v>
      </c>
      <c r="F69" s="24">
        <f t="shared" si="96"/>
        <v>33595</v>
      </c>
      <c r="G69" s="23">
        <f t="shared" si="96"/>
        <v>12487</v>
      </c>
      <c r="H69" s="23">
        <f t="shared" si="96"/>
        <v>13835.766960000001</v>
      </c>
      <c r="I69" s="78">
        <f t="shared" si="96"/>
        <v>10896</v>
      </c>
      <c r="J69" s="23">
        <f t="shared" si="96"/>
        <v>21351.230989999993</v>
      </c>
      <c r="K69" s="24">
        <f t="shared" si="96"/>
        <v>58569.99794999999</v>
      </c>
      <c r="L69" s="23">
        <f>L65-L67+L68</f>
        <v>-59410.927170000003</v>
      </c>
      <c r="M69" s="23">
        <f t="shared" ref="M69:N69" si="97">M65-M67+M68</f>
        <v>-30046.783929999998</v>
      </c>
      <c r="N69" s="78">
        <f t="shared" si="97"/>
        <v>-48484</v>
      </c>
      <c r="O69" s="78">
        <f>O65-O67+O68</f>
        <v>-19543.803800000002</v>
      </c>
      <c r="P69" s="24">
        <f t="shared" ref="P69:Q69" si="98">P65-P67+P68</f>
        <v>-157485.51490000001</v>
      </c>
      <c r="Q69" s="23">
        <f t="shared" si="98"/>
        <v>-10500</v>
      </c>
      <c r="R69" s="23">
        <f t="shared" ref="R69:S69" si="99">R65-R67+R68</f>
        <v>-6112</v>
      </c>
      <c r="S69" s="78">
        <f t="shared" si="99"/>
        <v>-6347</v>
      </c>
      <c r="T69" s="78">
        <f t="shared" ref="T69:U69" si="100">T65-T67+T68</f>
        <v>13382</v>
      </c>
      <c r="U69" s="24">
        <f t="shared" si="100"/>
        <v>-9577</v>
      </c>
      <c r="V69" s="23">
        <f>V65-V67+V68</f>
        <v>-11950</v>
      </c>
      <c r="W69" s="23">
        <f t="shared" ref="W69:Z69" si="101">W65-W67+W68</f>
        <v>-4252</v>
      </c>
      <c r="X69" s="23">
        <f t="shared" si="101"/>
        <v>-7757</v>
      </c>
      <c r="Y69" s="78">
        <f t="shared" si="101"/>
        <v>4082</v>
      </c>
      <c r="Z69" s="24">
        <f t="shared" si="101"/>
        <v>-19877</v>
      </c>
      <c r="AA69" s="23">
        <f>AA65-AA67+AA68</f>
        <v>5123</v>
      </c>
      <c r="AB69" s="23">
        <f>AB65-AB67+AB68</f>
        <v>9613</v>
      </c>
      <c r="AC69" s="23">
        <f>AC65-AC67+AC68</f>
        <v>15019</v>
      </c>
      <c r="AD69" s="23">
        <f>AD65-AD67+AD68</f>
        <v>3311</v>
      </c>
      <c r="AE69" s="24">
        <f>SUM(AA69:AD69)</f>
        <v>33066</v>
      </c>
      <c r="AF69" s="23">
        <f>AF65-AF67+AF68</f>
        <v>5420</v>
      </c>
      <c r="AG69" s="23">
        <f>AG65-AG67+AG68</f>
        <v>5073</v>
      </c>
      <c r="AH69" s="314">
        <f>AH65-AH67+AH68</f>
        <v>10493</v>
      </c>
      <c r="AI69" s="84"/>
      <c r="AJ69" s="84"/>
      <c r="AK69" s="84"/>
      <c r="AL69" s="84"/>
      <c r="AM69" s="84"/>
      <c r="AN69" s="84"/>
      <c r="AO69" s="84"/>
      <c r="AP69" s="84"/>
      <c r="AQ69" s="84"/>
      <c r="AR69" s="84"/>
      <c r="AS69" s="84"/>
      <c r="AT69" s="84"/>
      <c r="AU69" s="84"/>
      <c r="AV69" s="84"/>
      <c r="AW69" s="84"/>
      <c r="AX69" s="84"/>
      <c r="AY69" s="84"/>
      <c r="AZ69" s="84"/>
      <c r="BA69" s="84"/>
      <c r="BB69" s="84"/>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row>
    <row r="70" spans="1:91">
      <c r="A70" s="103" t="s">
        <v>73</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c r="AA70" s="9">
        <v>0</v>
      </c>
      <c r="AB70" s="9">
        <v>0</v>
      </c>
      <c r="AC70" s="9">
        <v>0</v>
      </c>
      <c r="AD70" s="9">
        <v>0</v>
      </c>
      <c r="AE70" s="10">
        <f t="shared" ref="AE70" si="102">SUM(AA70:AC70)</f>
        <v>0</v>
      </c>
      <c r="AF70" s="9">
        <v>0</v>
      </c>
      <c r="AG70" s="9">
        <v>0</v>
      </c>
      <c r="AH70" s="310">
        <v>0</v>
      </c>
      <c r="AI70" s="84"/>
      <c r="AJ70" s="84"/>
      <c r="AK70" s="84"/>
      <c r="AL70" s="84"/>
      <c r="AM70" s="84"/>
      <c r="AN70" s="84"/>
      <c r="AO70" s="84"/>
      <c r="AP70" s="84"/>
      <c r="AQ70" s="84"/>
      <c r="AR70" s="84"/>
      <c r="AS70" s="84"/>
      <c r="AT70" s="84"/>
      <c r="AU70" s="84"/>
      <c r="AV70" s="84"/>
      <c r="AW70" s="84"/>
      <c r="AX70" s="84"/>
      <c r="AY70" s="84"/>
      <c r="AZ70" s="84"/>
      <c r="BA70" s="84"/>
      <c r="BB70" s="84"/>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row>
    <row r="71" spans="1:91" collapsed="1">
      <c r="A71" s="101" t="s">
        <v>72</v>
      </c>
      <c r="B71" s="28">
        <f t="shared" ref="B71:L71" si="103">SUM(B69:B70)</f>
        <v>12067</v>
      </c>
      <c r="C71" s="28">
        <f t="shared" si="103"/>
        <v>10255</v>
      </c>
      <c r="D71" s="28">
        <f t="shared" si="103"/>
        <v>7627.5</v>
      </c>
      <c r="E71" s="28">
        <f t="shared" si="103"/>
        <v>3645.5</v>
      </c>
      <c r="F71" s="28">
        <f t="shared" si="103"/>
        <v>33595</v>
      </c>
      <c r="G71" s="28">
        <f t="shared" si="103"/>
        <v>12487</v>
      </c>
      <c r="H71" s="28">
        <f t="shared" si="103"/>
        <v>13835.766960000001</v>
      </c>
      <c r="I71" s="28">
        <f t="shared" si="103"/>
        <v>10896</v>
      </c>
      <c r="J71" s="28">
        <f t="shared" si="103"/>
        <v>21351.230989999993</v>
      </c>
      <c r="K71" s="28">
        <f t="shared" si="103"/>
        <v>58569.99794999999</v>
      </c>
      <c r="L71" s="28">
        <f t="shared" si="103"/>
        <v>-59410.927170000003</v>
      </c>
      <c r="M71" s="28">
        <f t="shared" ref="M71:N71" si="104">SUM(M69:M70)</f>
        <v>-30046.783929999998</v>
      </c>
      <c r="N71" s="28">
        <f t="shared" si="104"/>
        <v>-48484</v>
      </c>
      <c r="O71" s="28">
        <f t="shared" ref="O71:Q71" si="105">SUM(O69:O70)</f>
        <v>-19543.803800000002</v>
      </c>
      <c r="P71" s="28">
        <f t="shared" si="105"/>
        <v>-157485.51490000001</v>
      </c>
      <c r="Q71" s="28">
        <f t="shared" si="105"/>
        <v>-10500</v>
      </c>
      <c r="R71" s="28">
        <f t="shared" ref="R71:S71" si="106">SUM(R69:R70)</f>
        <v>-6112</v>
      </c>
      <c r="S71" s="28">
        <f t="shared" si="106"/>
        <v>-6347</v>
      </c>
      <c r="T71" s="28">
        <f t="shared" ref="T71:U71" si="107">SUM(T69:T70)</f>
        <v>13382</v>
      </c>
      <c r="U71" s="28">
        <f t="shared" si="107"/>
        <v>-9577</v>
      </c>
      <c r="V71" s="28">
        <f>SUM(V69:V70)</f>
        <v>-11950</v>
      </c>
      <c r="W71" s="28">
        <f t="shared" ref="W71:Z71" si="108">SUM(W69:W70)</f>
        <v>-4252</v>
      </c>
      <c r="X71" s="28">
        <f t="shared" si="108"/>
        <v>-7757</v>
      </c>
      <c r="Y71" s="28">
        <f t="shared" si="108"/>
        <v>4082</v>
      </c>
      <c r="Z71" s="28">
        <f t="shared" si="108"/>
        <v>-19877</v>
      </c>
      <c r="AA71" s="28">
        <f>SUM(AA69:AA70)</f>
        <v>5123</v>
      </c>
      <c r="AB71" s="28">
        <f>SUM(AB69:AB70)</f>
        <v>9613</v>
      </c>
      <c r="AC71" s="28">
        <f>SUM(AC69:AC70)</f>
        <v>15019</v>
      </c>
      <c r="AD71" s="28">
        <f>SUM(AD69:AD70)</f>
        <v>3311</v>
      </c>
      <c r="AE71" s="28">
        <f>SUM(AA71:AD71)</f>
        <v>33066</v>
      </c>
      <c r="AF71" s="28">
        <f>SUM(AF69:AF70)</f>
        <v>5420</v>
      </c>
      <c r="AG71" s="28">
        <f>SUM(AG69:AG70)</f>
        <v>5073</v>
      </c>
      <c r="AH71" s="309">
        <f>SUM(AH69:AH70)</f>
        <v>10493</v>
      </c>
      <c r="AI71" s="84"/>
      <c r="AJ71" s="84"/>
      <c r="AK71" s="84"/>
      <c r="AL71" s="84"/>
      <c r="AM71" s="84"/>
      <c r="AN71" s="84"/>
      <c r="AO71" s="84"/>
      <c r="AP71" s="84"/>
      <c r="AQ71" s="84"/>
      <c r="AR71" s="84"/>
      <c r="AS71" s="84"/>
      <c r="AT71" s="84"/>
      <c r="AU71" s="84"/>
      <c r="AV71" s="84"/>
      <c r="AW71" s="84"/>
      <c r="AX71" s="84"/>
      <c r="AY71" s="84"/>
      <c r="AZ71" s="84"/>
      <c r="BA71" s="84"/>
      <c r="BB71" s="84"/>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row>
    <row r="72" spans="1:91">
      <c r="A72" s="109" t="s">
        <v>74</v>
      </c>
      <c r="B72" s="9">
        <v>-3562</v>
      </c>
      <c r="C72" s="9">
        <v>-2630</v>
      </c>
      <c r="D72" s="9">
        <v>-2482</v>
      </c>
      <c r="E72" s="9">
        <v>-2077</v>
      </c>
      <c r="F72" s="62">
        <v>-10751</v>
      </c>
      <c r="G72" s="9">
        <v>-4222</v>
      </c>
      <c r="H72" s="9">
        <v>-2439</v>
      </c>
      <c r="I72" s="43">
        <v>-1863</v>
      </c>
      <c r="J72" s="9">
        <f>-3812+631</f>
        <v>-3181</v>
      </c>
      <c r="K72" s="62">
        <f>G72+H72+I72+J72</f>
        <v>-11705</v>
      </c>
      <c r="L72" s="9">
        <v>10056.977999650899</v>
      </c>
      <c r="M72" s="9">
        <v>4080</v>
      </c>
      <c r="N72" s="43">
        <v>1275</v>
      </c>
      <c r="O72" s="43">
        <f>13711-N72-M72-L72</f>
        <v>-1700.9779996508987</v>
      </c>
      <c r="P72" s="62">
        <f>L72+M72+N72+O72</f>
        <v>13711</v>
      </c>
      <c r="Q72" s="9">
        <v>-4340</v>
      </c>
      <c r="R72" s="9">
        <v>-3099</v>
      </c>
      <c r="S72" s="43">
        <v>-2034</v>
      </c>
      <c r="T72" s="43">
        <v>-3279</v>
      </c>
      <c r="U72" s="62">
        <f>Q72+R72+S72+T72</f>
        <v>-12752</v>
      </c>
      <c r="V72" s="9">
        <v>-1659</v>
      </c>
      <c r="W72" s="9">
        <v>1400</v>
      </c>
      <c r="X72" s="9">
        <v>-1196</v>
      </c>
      <c r="Y72" s="43">
        <v>-1468</v>
      </c>
      <c r="Z72" s="62">
        <f>V72+W72+X72+Y72</f>
        <v>-2923</v>
      </c>
      <c r="AA72" s="9">
        <v>-2669</v>
      </c>
      <c r="AB72" s="9">
        <v>-1262</v>
      </c>
      <c r="AC72" s="9">
        <v>-3029</v>
      </c>
      <c r="AD72" s="9">
        <v>-771</v>
      </c>
      <c r="AE72" s="62">
        <f>SUM(AA72:AD72)</f>
        <v>-7731</v>
      </c>
      <c r="AF72" s="9">
        <v>-2146</v>
      </c>
      <c r="AG72" s="9">
        <v>-1490</v>
      </c>
      <c r="AH72" s="310">
        <f>SUM(AF72:AG72)</f>
        <v>-3636</v>
      </c>
      <c r="AI72" s="84"/>
      <c r="AJ72" s="84"/>
      <c r="AK72" s="84"/>
      <c r="AL72" s="84"/>
      <c r="AM72" s="84"/>
      <c r="AN72" s="84"/>
      <c r="AO72" s="84"/>
      <c r="AP72" s="84"/>
      <c r="AQ72" s="84"/>
      <c r="AR72" s="84"/>
      <c r="AS72" s="84"/>
      <c r="AT72" s="84"/>
      <c r="AU72" s="84"/>
      <c r="AV72" s="84"/>
      <c r="AW72" s="84"/>
      <c r="AX72" s="84"/>
      <c r="AY72" s="84"/>
      <c r="AZ72" s="84"/>
      <c r="BA72" s="84"/>
      <c r="BB72" s="84"/>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row>
    <row r="73" spans="1:91" collapsed="1">
      <c r="A73" s="101" t="s">
        <v>75</v>
      </c>
      <c r="B73" s="28">
        <f t="shared" ref="B73:F73" si="109">SUM(B71:B72)</f>
        <v>8505</v>
      </c>
      <c r="C73" s="28">
        <f t="shared" si="109"/>
        <v>7625</v>
      </c>
      <c r="D73" s="28">
        <f t="shared" si="109"/>
        <v>5145.5</v>
      </c>
      <c r="E73" s="28">
        <f t="shared" si="109"/>
        <v>1568.5</v>
      </c>
      <c r="F73" s="54">
        <f t="shared" si="109"/>
        <v>22844</v>
      </c>
      <c r="G73" s="28">
        <f t="shared" ref="G73:J73" si="110">SUM(G71:G72)</f>
        <v>8265</v>
      </c>
      <c r="H73" s="28">
        <f t="shared" si="110"/>
        <v>11396.766960000001</v>
      </c>
      <c r="I73" s="28">
        <f t="shared" si="110"/>
        <v>9033</v>
      </c>
      <c r="J73" s="28">
        <f t="shared" si="110"/>
        <v>18170.230989999993</v>
      </c>
      <c r="K73" s="54">
        <f>SUM(G73:J73)</f>
        <v>46864.99794999999</v>
      </c>
      <c r="L73" s="28">
        <f t="shared" ref="L73:M73" si="111">SUM(L71:L72)</f>
        <v>-49353.949170349108</v>
      </c>
      <c r="M73" s="28">
        <f t="shared" si="111"/>
        <v>-25966.783929999998</v>
      </c>
      <c r="N73" s="28">
        <f t="shared" ref="N73:O73" si="112">SUM(N71:N72)</f>
        <v>-47209</v>
      </c>
      <c r="O73" s="28">
        <f t="shared" si="112"/>
        <v>-21244.7817996509</v>
      </c>
      <c r="P73" s="54">
        <f>SUM(L73:O73)</f>
        <v>-143774.51490000001</v>
      </c>
      <c r="Q73" s="28">
        <f t="shared" ref="Q73:R73" si="113">SUM(Q71:Q72)</f>
        <v>-14840</v>
      </c>
      <c r="R73" s="28">
        <f t="shared" si="113"/>
        <v>-9211</v>
      </c>
      <c r="S73" s="28">
        <f t="shared" ref="S73:T73" si="114">SUM(S71:S72)</f>
        <v>-8381</v>
      </c>
      <c r="T73" s="28">
        <f t="shared" si="114"/>
        <v>10103</v>
      </c>
      <c r="U73" s="54">
        <f>SUM(Q73:T73)</f>
        <v>-22329</v>
      </c>
      <c r="V73" s="28">
        <f t="shared" ref="V73:W73" si="115">SUM(V71:V72)</f>
        <v>-13609</v>
      </c>
      <c r="W73" s="28">
        <f t="shared" si="115"/>
        <v>-2852</v>
      </c>
      <c r="X73" s="28">
        <f t="shared" ref="X73:Y73" si="116">SUM(X71:X72)</f>
        <v>-8953</v>
      </c>
      <c r="Y73" s="28">
        <f t="shared" si="116"/>
        <v>2614</v>
      </c>
      <c r="Z73" s="54">
        <f>SUM(V73:Y73)</f>
        <v>-22800</v>
      </c>
      <c r="AA73" s="28">
        <f t="shared" ref="AA73:AD73" si="117">SUM(AA71:AA72)</f>
        <v>2454</v>
      </c>
      <c r="AB73" s="28">
        <f t="shared" si="117"/>
        <v>8351</v>
      </c>
      <c r="AC73" s="28">
        <f t="shared" si="117"/>
        <v>11990</v>
      </c>
      <c r="AD73" s="28">
        <f t="shared" si="117"/>
        <v>2540</v>
      </c>
      <c r="AE73" s="54">
        <f>SUM(AA73:AD73)</f>
        <v>25335</v>
      </c>
      <c r="AF73" s="28">
        <f t="shared" ref="AF73:AG73" si="118">SUM(AF71:AF72)</f>
        <v>3274</v>
      </c>
      <c r="AG73" s="28">
        <f t="shared" si="118"/>
        <v>3583</v>
      </c>
      <c r="AH73" s="309">
        <f t="shared" ref="AH73" si="119">SUM(AH71:AH72)</f>
        <v>6857</v>
      </c>
      <c r="AI73" s="84"/>
      <c r="AJ73" s="84"/>
      <c r="AK73" s="84"/>
      <c r="AL73" s="84"/>
      <c r="AM73" s="84"/>
      <c r="AN73" s="84"/>
      <c r="AO73" s="84"/>
      <c r="AP73" s="84"/>
      <c r="AQ73" s="84"/>
      <c r="AR73" s="84"/>
      <c r="AS73" s="84"/>
      <c r="AT73" s="84"/>
      <c r="AU73" s="84"/>
      <c r="AV73" s="84"/>
      <c r="AW73" s="84"/>
      <c r="AX73" s="84"/>
      <c r="AY73" s="84"/>
      <c r="AZ73" s="84"/>
      <c r="BA73" s="84"/>
      <c r="BB73" s="84"/>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row>
    <row r="74" spans="1:91">
      <c r="A74" s="101" t="s">
        <v>76</v>
      </c>
      <c r="B74" s="55">
        <f t="shared" ref="B74:F74" si="120">B73/B78</f>
        <v>0.13161763567990839</v>
      </c>
      <c r="C74" s="55">
        <f t="shared" si="120"/>
        <v>0.12021883770062751</v>
      </c>
      <c r="D74" s="55">
        <f t="shared" si="120"/>
        <v>8.1943847244119572E-2</v>
      </c>
      <c r="E74" s="55">
        <f t="shared" si="120"/>
        <v>2.5246672139327506E-2</v>
      </c>
      <c r="F74" s="56">
        <f t="shared" si="120"/>
        <v>0.36141566598636227</v>
      </c>
      <c r="G74" s="55">
        <v>0.13</v>
      </c>
      <c r="H74" s="55">
        <v>0.19</v>
      </c>
      <c r="I74" s="55">
        <v>0.15</v>
      </c>
      <c r="J74" s="55">
        <v>0.28999999999999998</v>
      </c>
      <c r="K74" s="56">
        <f>SUM(G74:J74)</f>
        <v>0.76</v>
      </c>
      <c r="L74" s="55">
        <v>-0.82</v>
      </c>
      <c r="M74" s="55">
        <v>-0.44</v>
      </c>
      <c r="N74" s="55">
        <v>-0.80200000000000005</v>
      </c>
      <c r="O74" s="55">
        <v>-0.36800000000000022</v>
      </c>
      <c r="P74" s="56">
        <f>SUM(L74:O74)</f>
        <v>-2.4300000000000006</v>
      </c>
      <c r="Q74" s="55">
        <v>-0.25</v>
      </c>
      <c r="R74" s="55">
        <v>-0.16</v>
      </c>
      <c r="S74" s="55">
        <v>-0.14000000000000001</v>
      </c>
      <c r="T74" s="55">
        <v>0.17</v>
      </c>
      <c r="U74" s="56">
        <f>SUM(Q74:T74)</f>
        <v>-0.38</v>
      </c>
      <c r="V74" s="55">
        <v>-0.23200000000000001</v>
      </c>
      <c r="W74" s="55">
        <v>-5.0999999999999997E-2</v>
      </c>
      <c r="X74" s="55">
        <v>-0.16300000000000001</v>
      </c>
      <c r="Y74" s="55">
        <v>0.05</v>
      </c>
      <c r="Z74" s="56">
        <f>SUM(V74:Y74)</f>
        <v>-0.39600000000000007</v>
      </c>
      <c r="AA74" s="55">
        <v>0.05</v>
      </c>
      <c r="AB74" s="55">
        <v>0.15</v>
      </c>
      <c r="AC74" s="55">
        <v>0.22</v>
      </c>
      <c r="AD74" s="55">
        <v>0.05</v>
      </c>
      <c r="AE74" s="56">
        <v>0.46</v>
      </c>
      <c r="AF74" s="55">
        <v>0.06</v>
      </c>
      <c r="AG74" s="55">
        <v>7.0000000000000007E-2</v>
      </c>
      <c r="AH74" s="321">
        <f>SUM(AF74:AG74)</f>
        <v>0.13</v>
      </c>
      <c r="AI74" s="84"/>
      <c r="AJ74" s="84"/>
      <c r="AK74" s="84"/>
      <c r="AL74" s="84"/>
      <c r="AM74" s="84"/>
      <c r="AN74" s="84"/>
      <c r="AO74" s="84"/>
      <c r="AP74" s="84"/>
      <c r="AQ74" s="84"/>
      <c r="AR74" s="84"/>
      <c r="AS74" s="84"/>
      <c r="AT74" s="84"/>
      <c r="AU74" s="84"/>
      <c r="AV74" s="84"/>
      <c r="AW74" s="84"/>
      <c r="AX74" s="84"/>
      <c r="AY74" s="84"/>
      <c r="AZ74" s="84"/>
      <c r="BA74" s="84"/>
      <c r="BB74" s="84"/>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row>
    <row r="75" spans="1:91">
      <c r="A75" s="109"/>
      <c r="B75" s="9"/>
      <c r="C75" s="9"/>
      <c r="D75" s="9"/>
      <c r="E75" s="9"/>
      <c r="F75" s="10"/>
      <c r="G75" s="9"/>
      <c r="H75" s="9"/>
      <c r="I75" s="9"/>
      <c r="J75" s="9"/>
      <c r="K75" s="10"/>
      <c r="L75" s="9"/>
      <c r="M75" s="9"/>
      <c r="N75" s="9"/>
      <c r="O75" s="9"/>
      <c r="P75" s="10"/>
      <c r="Q75" s="9"/>
      <c r="R75" s="9"/>
      <c r="S75" s="9"/>
      <c r="T75" s="9"/>
      <c r="U75" s="10"/>
      <c r="V75" s="9"/>
      <c r="W75" s="9"/>
      <c r="X75" s="9"/>
      <c r="Y75" s="9"/>
      <c r="Z75" s="10"/>
      <c r="AA75" s="9"/>
      <c r="AB75" s="9"/>
      <c r="AC75" s="277"/>
      <c r="AD75" s="277"/>
      <c r="AE75" s="10"/>
      <c r="AF75" s="9"/>
      <c r="AG75" s="9"/>
      <c r="AH75" s="310"/>
      <c r="AI75" s="84"/>
      <c r="AJ75" s="84"/>
      <c r="AK75" s="84"/>
      <c r="AL75" s="84"/>
      <c r="AM75" s="84"/>
      <c r="AN75" s="84"/>
      <c r="AO75" s="84"/>
      <c r="AP75" s="84"/>
      <c r="AQ75" s="84"/>
      <c r="AR75" s="84"/>
      <c r="AS75" s="84"/>
      <c r="AT75" s="84"/>
      <c r="AU75" s="84"/>
      <c r="AV75" s="84"/>
      <c r="AW75" s="84"/>
      <c r="AX75" s="84"/>
      <c r="AY75" s="84"/>
      <c r="AZ75" s="84"/>
      <c r="BA75" s="84"/>
      <c r="BB75" s="84"/>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row>
    <row r="76" spans="1:91">
      <c r="A76" s="110" t="s">
        <v>77</v>
      </c>
      <c r="B76" s="38">
        <v>13438</v>
      </c>
      <c r="C76" s="38">
        <v>18962</v>
      </c>
      <c r="D76" s="38">
        <v>9007</v>
      </c>
      <c r="E76" s="38">
        <v>16392</v>
      </c>
      <c r="F76" s="49">
        <v>57799</v>
      </c>
      <c r="G76" s="38">
        <v>10811</v>
      </c>
      <c r="H76" s="38">
        <v>19693</v>
      </c>
      <c r="I76" s="38">
        <v>12811.1</v>
      </c>
      <c r="J76" s="38">
        <v>21469.9</v>
      </c>
      <c r="K76" s="49">
        <f>SUM(G76:J76)</f>
        <v>64785</v>
      </c>
      <c r="L76" s="38">
        <v>-28726</v>
      </c>
      <c r="M76" s="38">
        <v>-26061</v>
      </c>
      <c r="N76" s="38">
        <v>-44625</v>
      </c>
      <c r="O76" s="38">
        <v>-12651</v>
      </c>
      <c r="P76" s="49">
        <f>SUM(L76:O76)</f>
        <v>-112063</v>
      </c>
      <c r="Q76" s="38">
        <v>-14809</v>
      </c>
      <c r="R76" s="38">
        <v>-6972</v>
      </c>
      <c r="S76" s="38">
        <v>-5032</v>
      </c>
      <c r="T76" s="38">
        <v>18393</v>
      </c>
      <c r="U76" s="49">
        <f>SUM(Q76:T76)</f>
        <v>-8420</v>
      </c>
      <c r="V76" s="38">
        <v>-8244</v>
      </c>
      <c r="W76" s="38">
        <v>3922</v>
      </c>
      <c r="X76" s="38">
        <v>-3027</v>
      </c>
      <c r="Y76" s="38">
        <v>10556</v>
      </c>
      <c r="Z76" s="49">
        <f>SUM(V76:Y76)</f>
        <v>3207</v>
      </c>
      <c r="AA76" s="38">
        <v>9025</v>
      </c>
      <c r="AB76" s="38">
        <v>14355</v>
      </c>
      <c r="AC76" s="38">
        <v>19410</v>
      </c>
      <c r="AD76" s="38">
        <v>9289</v>
      </c>
      <c r="AE76" s="49">
        <f>SUM(AA76:AD76)</f>
        <v>52079</v>
      </c>
      <c r="AF76" s="38">
        <v>7941.25</v>
      </c>
      <c r="AG76" s="38">
        <v>9746.25</v>
      </c>
      <c r="AH76" s="327">
        <f>SUM(AF76:AG76)</f>
        <v>17687.5</v>
      </c>
      <c r="AI76" s="84"/>
      <c r="AJ76" s="84"/>
      <c r="AK76" s="84"/>
      <c r="AL76" s="84"/>
      <c r="AM76" s="84"/>
      <c r="AN76" s="84"/>
      <c r="AO76" s="84"/>
      <c r="AP76" s="84"/>
      <c r="AQ76" s="84"/>
      <c r="AR76" s="84"/>
      <c r="AS76" s="84"/>
      <c r="AT76" s="84"/>
      <c r="AU76" s="84"/>
      <c r="AV76" s="84"/>
      <c r="AW76" s="84"/>
      <c r="AX76" s="84"/>
      <c r="AY76" s="84"/>
      <c r="AZ76" s="84"/>
      <c r="BA76" s="84"/>
      <c r="BB76" s="84"/>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row>
    <row r="77" spans="1:91">
      <c r="A77" s="110" t="s">
        <v>78</v>
      </c>
      <c r="B77" s="37">
        <f t="shared" ref="B77:L77" si="121">B76/B78</f>
        <v>0.20795741190671474</v>
      </c>
      <c r="C77" s="37">
        <f t="shared" si="121"/>
        <v>0.29896257055466213</v>
      </c>
      <c r="D77" s="37">
        <f t="shared" si="121"/>
        <v>0.14343955536445147</v>
      </c>
      <c r="E77" s="37">
        <f t="shared" si="121"/>
        <v>0.26384663672799263</v>
      </c>
      <c r="F77" s="50">
        <f t="shared" si="121"/>
        <v>0.91443985634502511</v>
      </c>
      <c r="G77" s="37">
        <f t="shared" si="121"/>
        <v>0.1756201367793499</v>
      </c>
      <c r="H77" s="37">
        <f t="shared" si="121"/>
        <v>0.32017493943778758</v>
      </c>
      <c r="I77" s="37">
        <f t="shared" si="121"/>
        <v>0.20838172384066103</v>
      </c>
      <c r="J77" s="37">
        <f t="shared" si="121"/>
        <v>0.34886581521562515</v>
      </c>
      <c r="K77" s="50">
        <f>SUM(G77:J77)</f>
        <v>1.0530426152734236</v>
      </c>
      <c r="L77" s="37">
        <f t="shared" si="121"/>
        <v>-0.47545127361803702</v>
      </c>
      <c r="M77" s="37">
        <f t="shared" ref="M77:O77" si="122">M76/M78</f>
        <v>-0.44315399265406069</v>
      </c>
      <c r="N77" s="37">
        <v>-0.752</v>
      </c>
      <c r="O77" s="37">
        <f t="shared" si="122"/>
        <v>-0.21488993069710557</v>
      </c>
      <c r="P77" s="50">
        <f>SUM(L77:O77)</f>
        <v>-1.8854951969692033</v>
      </c>
      <c r="Q77" s="37">
        <v>-0.25</v>
      </c>
      <c r="R77" s="37">
        <v>-0.12</v>
      </c>
      <c r="S77" s="37">
        <v>-0.08</v>
      </c>
      <c r="T77" s="37">
        <v>0.31</v>
      </c>
      <c r="U77" s="50">
        <f>SUM(Q77:T77)</f>
        <v>-0.14000000000000001</v>
      </c>
      <c r="V77" s="37">
        <f>V76/V78</f>
        <v>-0.14074504046163827</v>
      </c>
      <c r="W77" s="37">
        <f>W76/W78</f>
        <v>6.7788993362831854E-2</v>
      </c>
      <c r="X77" s="37">
        <f>X76/X78</f>
        <v>-5.4015953175467084E-2</v>
      </c>
      <c r="Y77" s="37">
        <f>Y76/Y78</f>
        <v>0.1896548626457536</v>
      </c>
      <c r="Z77" s="50">
        <f>SUM(V77:Y77)</f>
        <v>6.2682862371480103E-2</v>
      </c>
      <c r="AA77" s="37">
        <f>AA76/AA78</f>
        <v>0.16411776472513684</v>
      </c>
      <c r="AB77" s="37">
        <v>0.26</v>
      </c>
      <c r="AC77" s="37">
        <v>0.35</v>
      </c>
      <c r="AD77" s="37">
        <v>0.17</v>
      </c>
      <c r="AE77" s="50">
        <f>SUM(AA77:AD77)</f>
        <v>0.94411776472513687</v>
      </c>
      <c r="AF77" s="37">
        <f>AF76/AF78</f>
        <v>0.14869583941879189</v>
      </c>
      <c r="AG77" s="37">
        <v>0.18</v>
      </c>
      <c r="AH77" s="322">
        <f>SUM(AF77:AG77)</f>
        <v>0.32869583941879188</v>
      </c>
      <c r="AI77" s="84"/>
      <c r="AJ77" s="84"/>
      <c r="AK77" s="84"/>
      <c r="AL77" s="84"/>
      <c r="AM77" s="84"/>
      <c r="AN77" s="84"/>
      <c r="AO77" s="84"/>
      <c r="AP77" s="84"/>
      <c r="AQ77" s="84"/>
      <c r="AR77" s="84"/>
      <c r="AS77" s="84"/>
      <c r="AT77" s="84"/>
      <c r="AU77" s="84"/>
      <c r="AV77" s="84"/>
      <c r="AW77" s="84"/>
      <c r="AX77" s="84"/>
      <c r="AY77" s="84"/>
      <c r="AZ77" s="84"/>
      <c r="BA77" s="84"/>
      <c r="BB77" s="84"/>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row>
    <row r="78" spans="1:91" collapsed="1">
      <c r="A78" s="111" t="s">
        <v>79</v>
      </c>
      <c r="B78" s="39">
        <v>64619</v>
      </c>
      <c r="C78" s="39">
        <v>63426</v>
      </c>
      <c r="D78" s="39">
        <v>62793</v>
      </c>
      <c r="E78" s="39">
        <v>62127</v>
      </c>
      <c r="F78" s="40">
        <v>63207</v>
      </c>
      <c r="G78" s="39">
        <v>61559</v>
      </c>
      <c r="H78" s="39">
        <v>61507</v>
      </c>
      <c r="I78" s="80">
        <v>61479</v>
      </c>
      <c r="J78" s="39">
        <v>61542</v>
      </c>
      <c r="K78" s="40">
        <v>61489</v>
      </c>
      <c r="L78" s="39">
        <v>60418.389000000003</v>
      </c>
      <c r="M78" s="39">
        <v>58808</v>
      </c>
      <c r="N78" s="80">
        <v>58859</v>
      </c>
      <c r="O78" s="80">
        <v>58872</v>
      </c>
      <c r="P78" s="40">
        <v>59237</v>
      </c>
      <c r="Q78" s="39">
        <v>59012</v>
      </c>
      <c r="R78" s="39">
        <v>59367</v>
      </c>
      <c r="S78" s="80">
        <v>59244</v>
      </c>
      <c r="T78" s="80">
        <v>59805</v>
      </c>
      <c r="U78" s="40">
        <v>59126</v>
      </c>
      <c r="V78" s="39">
        <v>58574</v>
      </c>
      <c r="W78" s="39">
        <v>57856</v>
      </c>
      <c r="X78" s="39">
        <v>56039</v>
      </c>
      <c r="Y78" s="80">
        <v>55659</v>
      </c>
      <c r="Z78" s="40">
        <v>57371</v>
      </c>
      <c r="AA78" s="39">
        <v>54991</v>
      </c>
      <c r="AB78" s="39">
        <v>55320</v>
      </c>
      <c r="AC78" s="39">
        <v>55535</v>
      </c>
      <c r="AD78" s="39">
        <v>55447</v>
      </c>
      <c r="AE78" s="40">
        <v>55146</v>
      </c>
      <c r="AF78" s="39">
        <v>53406</v>
      </c>
      <c r="AG78" s="39">
        <v>53428</v>
      </c>
      <c r="AH78" s="323">
        <v>53386</v>
      </c>
      <c r="AI78" s="84"/>
      <c r="AJ78" s="84"/>
      <c r="AK78" s="84"/>
      <c r="AL78" s="84"/>
      <c r="AM78" s="84"/>
      <c r="AN78" s="84"/>
      <c r="AO78" s="84"/>
      <c r="AP78" s="84"/>
      <c r="AQ78" s="84"/>
      <c r="AR78" s="84"/>
      <c r="AS78" s="84"/>
      <c r="AT78" s="84"/>
      <c r="AU78" s="84"/>
      <c r="AV78" s="84"/>
      <c r="AW78" s="84"/>
      <c r="AX78" s="84"/>
      <c r="AY78" s="84"/>
      <c r="AZ78" s="84"/>
      <c r="BA78" s="84"/>
      <c r="BB78" s="84"/>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row>
    <row r="79" spans="1:91">
      <c r="A79" s="112"/>
      <c r="B79" s="41"/>
      <c r="C79" s="41"/>
      <c r="D79" s="41"/>
      <c r="E79" s="41"/>
      <c r="F79" s="42"/>
      <c r="G79" s="41"/>
      <c r="H79" s="41"/>
      <c r="I79" s="41"/>
      <c r="J79" s="41"/>
      <c r="K79" s="42"/>
      <c r="L79" s="41"/>
      <c r="M79" s="41"/>
      <c r="N79" s="41"/>
      <c r="O79" s="41"/>
      <c r="P79" s="42"/>
      <c r="Q79" s="41"/>
      <c r="R79" s="41"/>
      <c r="S79" s="41"/>
      <c r="T79" s="41"/>
      <c r="U79" s="42"/>
      <c r="V79" s="41"/>
      <c r="W79" s="41"/>
      <c r="X79" s="41"/>
      <c r="Y79" s="41"/>
      <c r="Z79" s="42"/>
      <c r="AA79" s="41"/>
      <c r="AB79" s="41"/>
      <c r="AC79" s="41"/>
      <c r="AD79" s="41"/>
      <c r="AE79" s="42"/>
      <c r="AF79" s="41"/>
      <c r="AG79" s="41"/>
      <c r="AH79" s="324"/>
      <c r="AI79" s="84"/>
      <c r="AJ79" s="84"/>
      <c r="AK79" s="84"/>
      <c r="AL79" s="84"/>
      <c r="AM79" s="84"/>
      <c r="AN79" s="84"/>
      <c r="AO79" s="84"/>
      <c r="AP79" s="84"/>
      <c r="AQ79" s="84"/>
      <c r="AR79" s="84"/>
      <c r="AS79" s="84"/>
      <c r="AT79" s="84"/>
      <c r="AU79" s="84"/>
      <c r="AV79" s="84"/>
      <c r="AW79" s="84"/>
      <c r="AX79" s="84"/>
      <c r="AY79" s="84"/>
      <c r="AZ79" s="84"/>
      <c r="BA79" s="84"/>
      <c r="BB79" s="84"/>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row>
    <row r="80" spans="1:91">
      <c r="A80" s="113" t="s">
        <v>80</v>
      </c>
      <c r="B80" s="43">
        <v>12067</v>
      </c>
      <c r="C80" s="43">
        <v>10255</v>
      </c>
      <c r="D80" s="43">
        <v>7502</v>
      </c>
      <c r="E80" s="43">
        <v>3771</v>
      </c>
      <c r="F80" s="10">
        <f>SUM(B80,C80,D80,E80)</f>
        <v>33595</v>
      </c>
      <c r="G80" s="43">
        <v>12487</v>
      </c>
      <c r="H80" s="43">
        <v>13836</v>
      </c>
      <c r="I80" s="43">
        <v>10896</v>
      </c>
      <c r="J80" s="43">
        <v>21352</v>
      </c>
      <c r="K80" s="10">
        <f t="shared" ref="K80:K83" si="123">G80+H80+I80+J80</f>
        <v>58571</v>
      </c>
      <c r="L80" s="43">
        <v>-59410.927170000003</v>
      </c>
      <c r="M80" s="43">
        <v>-30047</v>
      </c>
      <c r="N80" s="43">
        <v>-48484</v>
      </c>
      <c r="O80" s="43">
        <v>-19544.072829999997</v>
      </c>
      <c r="P80" s="10">
        <f t="shared" ref="P80:P83" si="124">L80+M80+N80+O80</f>
        <v>-157486</v>
      </c>
      <c r="Q80" s="43">
        <v>-10500</v>
      </c>
      <c r="R80" s="43">
        <v>-6112</v>
      </c>
      <c r="S80" s="43">
        <v>-6344</v>
      </c>
      <c r="T80" s="43">
        <v>13379</v>
      </c>
      <c r="U80" s="10">
        <f t="shared" ref="U80:U85" si="125">Q80+R80+S80+T80</f>
        <v>-9577</v>
      </c>
      <c r="V80" s="43">
        <v>-11950</v>
      </c>
      <c r="W80" s="9">
        <v>-4251</v>
      </c>
      <c r="X80" s="9">
        <v>-7757</v>
      </c>
      <c r="Y80" s="43">
        <v>4081</v>
      </c>
      <c r="Z80" s="10">
        <f t="shared" ref="Z80:Z92" si="126">V80+W80+X80+Y80</f>
        <v>-19877</v>
      </c>
      <c r="AA80" s="43">
        <v>5123</v>
      </c>
      <c r="AB80" s="43">
        <v>9613</v>
      </c>
      <c r="AC80" s="9">
        <v>15019</v>
      </c>
      <c r="AD80" s="9">
        <v>3311</v>
      </c>
      <c r="AE80" s="10">
        <f t="shared" ref="AE80:AE93" si="127">SUM(AA80:AD80)</f>
        <v>33066</v>
      </c>
      <c r="AF80" s="43">
        <v>5420</v>
      </c>
      <c r="AG80" s="43">
        <v>5073</v>
      </c>
      <c r="AH80" s="297">
        <f>SUM(AF80:AG80)</f>
        <v>10493</v>
      </c>
      <c r="AI80" s="84"/>
      <c r="AJ80" s="84"/>
      <c r="AK80" s="84"/>
      <c r="AL80" s="84"/>
      <c r="AM80" s="84"/>
      <c r="AN80" s="84"/>
      <c r="AO80" s="84"/>
      <c r="AP80" s="84"/>
      <c r="AQ80" s="84"/>
      <c r="AR80" s="84"/>
      <c r="AS80" s="84"/>
      <c r="AT80" s="84"/>
      <c r="AU80" s="84"/>
      <c r="AV80" s="84"/>
      <c r="AW80" s="84"/>
      <c r="AX80" s="84"/>
      <c r="AY80" s="84"/>
      <c r="AZ80" s="84"/>
      <c r="BA80" s="84"/>
      <c r="BB80" s="84"/>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row>
    <row r="81" spans="1:91">
      <c r="A81" s="113" t="s">
        <v>70</v>
      </c>
      <c r="B81" s="43">
        <v>4453</v>
      </c>
      <c r="C81" s="43">
        <v>3635</v>
      </c>
      <c r="D81" s="43">
        <v>1452</v>
      </c>
      <c r="E81" s="43">
        <v>-22</v>
      </c>
      <c r="F81" s="10">
        <f t="shared" ref="F81:F83" si="128">SUM(B81,C81,D81,E81)</f>
        <v>9518</v>
      </c>
      <c r="G81" s="43">
        <v>3648</v>
      </c>
      <c r="H81" s="43">
        <v>5308</v>
      </c>
      <c r="I81" s="43">
        <v>3030</v>
      </c>
      <c r="J81" s="43">
        <v>4782</v>
      </c>
      <c r="K81" s="10">
        <f t="shared" si="123"/>
        <v>16768</v>
      </c>
      <c r="L81" s="43">
        <v>15505</v>
      </c>
      <c r="M81" s="43">
        <v>-10248</v>
      </c>
      <c r="N81" s="43">
        <v>19349</v>
      </c>
      <c r="O81" s="43">
        <v>1898</v>
      </c>
      <c r="P81" s="10">
        <f t="shared" si="124"/>
        <v>26504</v>
      </c>
      <c r="Q81" s="43">
        <v>3068</v>
      </c>
      <c r="R81" s="43">
        <v>1946</v>
      </c>
      <c r="S81" s="43">
        <v>4402</v>
      </c>
      <c r="T81" s="43">
        <v>11148</v>
      </c>
      <c r="U81" s="10">
        <f t="shared" si="125"/>
        <v>20564</v>
      </c>
      <c r="V81" s="43">
        <v>2610</v>
      </c>
      <c r="W81" s="43">
        <v>3133</v>
      </c>
      <c r="X81" s="43">
        <v>2348</v>
      </c>
      <c r="Y81" s="43">
        <v>2017</v>
      </c>
      <c r="Z81" s="10">
        <f t="shared" si="126"/>
        <v>10108</v>
      </c>
      <c r="AA81" s="43">
        <v>4885</v>
      </c>
      <c r="AB81" s="43">
        <v>3461</v>
      </c>
      <c r="AC81" s="43">
        <v>6555</v>
      </c>
      <c r="AD81" s="9">
        <v>-1850</v>
      </c>
      <c r="AE81" s="10">
        <f t="shared" si="127"/>
        <v>13051</v>
      </c>
      <c r="AF81" s="43">
        <v>5159</v>
      </c>
      <c r="AG81" s="43">
        <v>-3997</v>
      </c>
      <c r="AH81" s="297">
        <f t="shared" ref="AH81:AH84" si="129">SUM(AF81:AG81)</f>
        <v>1162</v>
      </c>
      <c r="AI81" s="84"/>
      <c r="AJ81" s="84"/>
      <c r="AK81" s="84"/>
      <c r="AL81" s="84"/>
      <c r="AM81" s="84"/>
      <c r="AN81" s="84"/>
      <c r="AO81" s="84"/>
      <c r="AP81" s="84"/>
      <c r="AQ81" s="84"/>
      <c r="AR81" s="84"/>
      <c r="AS81" s="84"/>
      <c r="AT81" s="84"/>
      <c r="AU81" s="84"/>
      <c r="AV81" s="84"/>
      <c r="AW81" s="84"/>
      <c r="AX81" s="84"/>
      <c r="AY81" s="84"/>
      <c r="AZ81" s="84"/>
      <c r="BA81" s="84"/>
      <c r="BB81" s="84"/>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row>
    <row r="82" spans="1:91">
      <c r="A82" s="113" t="s">
        <v>81</v>
      </c>
      <c r="B82" s="43">
        <v>247</v>
      </c>
      <c r="C82" s="43">
        <v>608</v>
      </c>
      <c r="D82" s="43">
        <v>327</v>
      </c>
      <c r="E82" s="43">
        <v>-110</v>
      </c>
      <c r="F82" s="10">
        <f t="shared" si="128"/>
        <v>1072</v>
      </c>
      <c r="G82" s="43">
        <v>111</v>
      </c>
      <c r="H82" s="43">
        <v>64</v>
      </c>
      <c r="I82" s="43">
        <v>-133</v>
      </c>
      <c r="J82" s="43">
        <v>381</v>
      </c>
      <c r="K82" s="10">
        <f t="shared" si="123"/>
        <v>423</v>
      </c>
      <c r="L82" s="43">
        <v>150</v>
      </c>
      <c r="M82" s="43">
        <v>524</v>
      </c>
      <c r="N82" s="43">
        <v>1509</v>
      </c>
      <c r="O82" s="43">
        <v>1537</v>
      </c>
      <c r="P82" s="10">
        <f t="shared" si="124"/>
        <v>3720</v>
      </c>
      <c r="Q82" s="43">
        <v>1412</v>
      </c>
      <c r="R82" s="43">
        <v>432</v>
      </c>
      <c r="S82" s="43">
        <v>261</v>
      </c>
      <c r="T82" s="43">
        <v>257</v>
      </c>
      <c r="U82" s="10">
        <f t="shared" si="125"/>
        <v>2362</v>
      </c>
      <c r="V82" s="43">
        <v>180</v>
      </c>
      <c r="W82" s="43">
        <v>179</v>
      </c>
      <c r="X82" s="43">
        <v>354</v>
      </c>
      <c r="Y82" s="43">
        <v>559</v>
      </c>
      <c r="Z82" s="10">
        <f t="shared" si="126"/>
        <v>1272</v>
      </c>
      <c r="AA82" s="43">
        <v>735</v>
      </c>
      <c r="AB82" s="43">
        <v>477</v>
      </c>
      <c r="AC82" s="43">
        <v>253</v>
      </c>
      <c r="AD82" s="9">
        <v>636</v>
      </c>
      <c r="AE82" s="10">
        <f t="shared" si="127"/>
        <v>2101</v>
      </c>
      <c r="AF82" s="43">
        <v>919</v>
      </c>
      <c r="AG82" s="43">
        <v>1229</v>
      </c>
      <c r="AH82" s="297">
        <f t="shared" si="129"/>
        <v>2148</v>
      </c>
      <c r="AI82" s="84"/>
      <c r="AJ82" s="84"/>
      <c r="AK82" s="84"/>
      <c r="AL82" s="84"/>
      <c r="AM82" s="84"/>
      <c r="AN82" s="84"/>
      <c r="AO82" s="84"/>
      <c r="AP82" s="84"/>
      <c r="AQ82" s="84"/>
      <c r="AR82" s="84"/>
      <c r="AS82" s="84"/>
      <c r="AT82" s="84"/>
      <c r="AU82" s="84"/>
      <c r="AV82" s="84"/>
      <c r="AW82" s="84"/>
      <c r="AX82" s="84"/>
      <c r="AY82" s="84"/>
      <c r="AZ82" s="84"/>
      <c r="BA82" s="84"/>
      <c r="BB82" s="84"/>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row>
    <row r="83" spans="1:91">
      <c r="A83" s="113" t="s">
        <v>82</v>
      </c>
      <c r="B83" s="43">
        <v>13380</v>
      </c>
      <c r="C83" s="43">
        <v>14513</v>
      </c>
      <c r="D83" s="43">
        <v>13950</v>
      </c>
      <c r="E83" s="43">
        <v>15594</v>
      </c>
      <c r="F83" s="10">
        <f t="shared" si="128"/>
        <v>57437</v>
      </c>
      <c r="G83" s="43">
        <v>14211</v>
      </c>
      <c r="H83" s="43">
        <v>15593</v>
      </c>
      <c r="I83" s="43">
        <v>15696</v>
      </c>
      <c r="J83" s="43">
        <v>17987</v>
      </c>
      <c r="K83" s="10">
        <f t="shared" si="123"/>
        <v>63487</v>
      </c>
      <c r="L83" s="43">
        <v>15252</v>
      </c>
      <c r="M83" s="43">
        <v>11930</v>
      </c>
      <c r="N83" s="43">
        <v>14112</v>
      </c>
      <c r="O83" s="43">
        <v>12312</v>
      </c>
      <c r="P83" s="10">
        <f t="shared" si="124"/>
        <v>53606</v>
      </c>
      <c r="Q83" s="43">
        <v>12677</v>
      </c>
      <c r="R83" s="43">
        <v>12994</v>
      </c>
      <c r="S83" s="43">
        <v>14899</v>
      </c>
      <c r="T83" s="43">
        <v>15512</v>
      </c>
      <c r="U83" s="10">
        <f t="shared" si="125"/>
        <v>56082</v>
      </c>
      <c r="V83" s="43">
        <v>12741</v>
      </c>
      <c r="W83" s="43">
        <v>14282</v>
      </c>
      <c r="X83" s="43">
        <v>15640</v>
      </c>
      <c r="Y83" s="43">
        <v>13998</v>
      </c>
      <c r="Z83" s="10">
        <f t="shared" si="126"/>
        <v>56661</v>
      </c>
      <c r="AA83" s="43">
        <v>13320</v>
      </c>
      <c r="AB83" s="43">
        <v>13878</v>
      </c>
      <c r="AC83" s="43">
        <v>19279</v>
      </c>
      <c r="AD83" s="9">
        <v>13545</v>
      </c>
      <c r="AE83" s="10">
        <f t="shared" si="127"/>
        <v>60022</v>
      </c>
      <c r="AF83" s="43">
        <v>15164</v>
      </c>
      <c r="AG83" s="43">
        <v>18838</v>
      </c>
      <c r="AH83" s="297">
        <f t="shared" si="129"/>
        <v>34002</v>
      </c>
      <c r="AI83" s="84"/>
      <c r="AJ83" s="84"/>
      <c r="AK83" s="84"/>
      <c r="AL83" s="84"/>
      <c r="AM83" s="84"/>
      <c r="AN83" s="84"/>
      <c r="AO83" s="84"/>
      <c r="AP83" s="84"/>
      <c r="AQ83" s="84"/>
      <c r="AR83" s="84"/>
      <c r="AS83" s="84"/>
      <c r="AT83" s="84"/>
      <c r="AU83" s="84"/>
      <c r="AV83" s="84"/>
      <c r="AW83" s="84"/>
      <c r="AX83" s="84"/>
      <c r="AY83" s="84"/>
      <c r="AZ83" s="84"/>
      <c r="BA83" s="84"/>
      <c r="BB83" s="84"/>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row>
    <row r="84" spans="1:91">
      <c r="A84" s="113" t="s">
        <v>83</v>
      </c>
      <c r="B84" s="43"/>
      <c r="C84" s="43"/>
      <c r="D84" s="43"/>
      <c r="E84" s="43"/>
      <c r="F84" s="45"/>
      <c r="G84" s="43"/>
      <c r="H84" s="43"/>
      <c r="I84" s="44"/>
      <c r="J84" s="43"/>
      <c r="K84" s="45"/>
      <c r="L84" s="44"/>
      <c r="M84" s="44"/>
      <c r="N84" s="44"/>
      <c r="O84" s="44"/>
      <c r="P84" s="45"/>
      <c r="Q84" s="44">
        <v>309</v>
      </c>
      <c r="R84" s="44">
        <v>699</v>
      </c>
      <c r="S84" s="44">
        <v>741</v>
      </c>
      <c r="T84" s="44">
        <v>764</v>
      </c>
      <c r="U84" s="45">
        <f t="shared" si="125"/>
        <v>2513</v>
      </c>
      <c r="V84" s="44">
        <v>1023</v>
      </c>
      <c r="W84" s="44">
        <v>730</v>
      </c>
      <c r="X84" s="44">
        <v>712</v>
      </c>
      <c r="Y84" s="44">
        <v>712</v>
      </c>
      <c r="Z84" s="45">
        <f t="shared" si="126"/>
        <v>3177</v>
      </c>
      <c r="AA84" s="44">
        <v>625</v>
      </c>
      <c r="AB84" s="44">
        <v>625</v>
      </c>
      <c r="AC84" s="44">
        <v>492</v>
      </c>
      <c r="AD84" s="9">
        <v>493</v>
      </c>
      <c r="AE84" s="45">
        <f t="shared" si="127"/>
        <v>2235</v>
      </c>
      <c r="AF84" s="44">
        <v>492</v>
      </c>
      <c r="AG84" s="44">
        <v>492</v>
      </c>
      <c r="AH84" s="325">
        <f t="shared" si="129"/>
        <v>984</v>
      </c>
      <c r="AI84" s="84"/>
      <c r="AJ84" s="84"/>
      <c r="AK84" s="84"/>
      <c r="AL84" s="84"/>
      <c r="AM84" s="84"/>
      <c r="AN84" s="84"/>
      <c r="AO84" s="84"/>
      <c r="AP84" s="84"/>
      <c r="AQ84" s="84"/>
      <c r="AR84" s="84"/>
      <c r="AS84" s="84"/>
      <c r="AT84" s="84"/>
      <c r="AU84" s="84"/>
      <c r="AV84" s="84"/>
      <c r="AW84" s="84"/>
      <c r="AX84" s="84"/>
      <c r="AY84" s="84"/>
      <c r="AZ84" s="84"/>
      <c r="BA84" s="84"/>
      <c r="BB84" s="84"/>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row>
    <row r="85" spans="1:91">
      <c r="A85" s="114" t="s">
        <v>84</v>
      </c>
      <c r="B85" s="26">
        <f t="shared" ref="B85:L85" si="130">B80+B81+B82+B83</f>
        <v>30147</v>
      </c>
      <c r="C85" s="26">
        <f t="shared" si="130"/>
        <v>29011</v>
      </c>
      <c r="D85" s="26">
        <f t="shared" si="130"/>
        <v>23231</v>
      </c>
      <c r="E85" s="26">
        <f>SUM(E80:E83)</f>
        <v>19233</v>
      </c>
      <c r="F85" s="57">
        <f t="shared" si="130"/>
        <v>101622</v>
      </c>
      <c r="G85" s="26">
        <f t="shared" si="130"/>
        <v>30457</v>
      </c>
      <c r="H85" s="26">
        <f t="shared" si="130"/>
        <v>34801</v>
      </c>
      <c r="I85" s="26">
        <f t="shared" si="130"/>
        <v>29489</v>
      </c>
      <c r="J85" s="26">
        <f t="shared" si="130"/>
        <v>44502</v>
      </c>
      <c r="K85" s="57">
        <f t="shared" si="130"/>
        <v>139249</v>
      </c>
      <c r="L85" s="26">
        <f t="shared" si="130"/>
        <v>-28503.927170000003</v>
      </c>
      <c r="M85" s="26">
        <f t="shared" ref="M85:N85" si="131">M80+M81+M82+M83</f>
        <v>-27841</v>
      </c>
      <c r="N85" s="26">
        <f t="shared" si="131"/>
        <v>-13514</v>
      </c>
      <c r="O85" s="26">
        <f t="shared" ref="O85:P85" si="132">O80+O81+O82+O83</f>
        <v>-3797.0728299999973</v>
      </c>
      <c r="P85" s="57">
        <f t="shared" si="132"/>
        <v>-73656</v>
      </c>
      <c r="Q85" s="26">
        <f>Q80+Q81+Q82+Q83+Q84</f>
        <v>6966</v>
      </c>
      <c r="R85" s="26">
        <f t="shared" ref="R85:T85" si="133">R80+R81+R82+R83+R84</f>
        <v>9959</v>
      </c>
      <c r="S85" s="26">
        <f t="shared" si="133"/>
        <v>13959</v>
      </c>
      <c r="T85" s="26">
        <f t="shared" si="133"/>
        <v>41060</v>
      </c>
      <c r="U85" s="57">
        <f t="shared" si="125"/>
        <v>71944</v>
      </c>
      <c r="V85" s="26">
        <f>V80+V81+V82+V83+V84</f>
        <v>4604</v>
      </c>
      <c r="W85" s="26">
        <f>W80+W81+W82+W83+W84</f>
        <v>14073</v>
      </c>
      <c r="X85" s="26">
        <f>X80+X81+X82+X83+X84</f>
        <v>11297</v>
      </c>
      <c r="Y85" s="26">
        <f t="shared" ref="Y85" si="134">Y80+Y81+Y82+Y83+Y84</f>
        <v>21367</v>
      </c>
      <c r="Z85" s="57">
        <f t="shared" si="126"/>
        <v>51341</v>
      </c>
      <c r="AA85" s="26">
        <f>AA80+AA81+AA82+AA83+AA84</f>
        <v>24688</v>
      </c>
      <c r="AB85" s="26">
        <f>AB80+AB81+AB82+AB83+AB84</f>
        <v>28054</v>
      </c>
      <c r="AC85" s="26">
        <f>AC80+AC81+AC82+AC83+AC84</f>
        <v>41598</v>
      </c>
      <c r="AD85" s="26">
        <f>AD80+AD81+AD82+AD83+AD84</f>
        <v>16135</v>
      </c>
      <c r="AE85" s="57">
        <f t="shared" si="127"/>
        <v>110475</v>
      </c>
      <c r="AF85" s="26">
        <f>AF80+AF81+AF82+AF83+AF84</f>
        <v>27154</v>
      </c>
      <c r="AG85" s="26">
        <f>AG80+AG81+AG82+AG83+AG84</f>
        <v>21635</v>
      </c>
      <c r="AH85" s="326">
        <f>AH80+AH81+AH82+AH83+AH84</f>
        <v>48789</v>
      </c>
      <c r="AI85" s="84"/>
      <c r="AJ85" s="84"/>
      <c r="AK85" s="84"/>
      <c r="AL85" s="84"/>
      <c r="AM85" s="84"/>
      <c r="AN85" s="84"/>
      <c r="AO85" s="84"/>
      <c r="AP85" s="84"/>
      <c r="AQ85" s="84"/>
      <c r="AR85" s="84"/>
      <c r="AS85" s="84"/>
      <c r="AT85" s="84"/>
      <c r="AU85" s="84"/>
      <c r="AV85" s="84"/>
      <c r="AW85" s="84"/>
      <c r="AX85" s="84"/>
      <c r="AY85" s="84"/>
      <c r="AZ85" s="84"/>
      <c r="BA85" s="84"/>
      <c r="BB85" s="84"/>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row>
    <row r="86" spans="1:91">
      <c r="A86" s="106" t="s">
        <v>165</v>
      </c>
      <c r="B86" s="43">
        <v>702</v>
      </c>
      <c r="C86" s="43">
        <v>456</v>
      </c>
      <c r="D86" s="43">
        <v>0</v>
      </c>
      <c r="E86" s="43">
        <v>8384</v>
      </c>
      <c r="F86" s="32">
        <f t="shared" ref="F86:F92" si="135">SUM(B86,C86,D86,E86)</f>
        <v>9542</v>
      </c>
      <c r="G86" s="43">
        <v>850</v>
      </c>
      <c r="H86" s="43">
        <v>0</v>
      </c>
      <c r="I86" s="43">
        <v>0</v>
      </c>
      <c r="J86" s="43">
        <v>0</v>
      </c>
      <c r="K86" s="32">
        <f t="shared" ref="K86:K92" si="136">G86+H86+I86+J86</f>
        <v>850</v>
      </c>
      <c r="L86" s="9">
        <v>0</v>
      </c>
      <c r="M86" s="9">
        <v>0</v>
      </c>
      <c r="N86" s="9"/>
      <c r="O86" s="9"/>
      <c r="P86" s="32">
        <f t="shared" ref="P86:P92" si="137">L86+M86+N86+O86</f>
        <v>0</v>
      </c>
      <c r="Q86" s="9">
        <v>0</v>
      </c>
      <c r="R86" s="9">
        <v>0</v>
      </c>
      <c r="S86" s="9">
        <v>0</v>
      </c>
      <c r="T86" s="9">
        <v>0</v>
      </c>
      <c r="U86" s="32">
        <f t="shared" ref="U86:U92" si="138">Q86+R86+S86+T86</f>
        <v>0</v>
      </c>
      <c r="V86" s="9">
        <v>0</v>
      </c>
      <c r="W86" s="9">
        <v>0</v>
      </c>
      <c r="X86" s="9">
        <v>0</v>
      </c>
      <c r="Y86" s="9">
        <v>0</v>
      </c>
      <c r="Z86" s="32">
        <f t="shared" si="126"/>
        <v>0</v>
      </c>
      <c r="AA86" s="43">
        <v>1353</v>
      </c>
      <c r="AB86" s="9">
        <v>0</v>
      </c>
      <c r="AC86" s="9">
        <v>0</v>
      </c>
      <c r="AD86" s="9">
        <v>1593</v>
      </c>
      <c r="AE86" s="32">
        <f t="shared" si="127"/>
        <v>2946</v>
      </c>
      <c r="AF86" s="43">
        <v>0</v>
      </c>
      <c r="AG86" s="9">
        <v>0</v>
      </c>
      <c r="AH86" s="310">
        <v>0</v>
      </c>
      <c r="AI86" s="84"/>
      <c r="AJ86" s="84"/>
      <c r="AK86" s="84"/>
      <c r="AL86" s="84"/>
      <c r="AM86" s="84"/>
      <c r="AN86" s="84"/>
      <c r="AO86" s="84"/>
      <c r="AP86" s="84"/>
      <c r="AQ86" s="84"/>
      <c r="AR86" s="84"/>
      <c r="AS86" s="84"/>
      <c r="AT86" s="84"/>
      <c r="AU86" s="84"/>
      <c r="AV86" s="84"/>
      <c r="AW86" s="84"/>
      <c r="AX86" s="84"/>
      <c r="AY86" s="84"/>
      <c r="AZ86" s="84"/>
      <c r="BA86" s="84"/>
      <c r="BB86" s="84"/>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row>
    <row r="87" spans="1:91">
      <c r="A87" s="109" t="s">
        <v>85</v>
      </c>
      <c r="B87" s="43">
        <v>0</v>
      </c>
      <c r="C87" s="43">
        <v>0</v>
      </c>
      <c r="D87" s="43">
        <v>0</v>
      </c>
      <c r="E87" s="43">
        <v>0</v>
      </c>
      <c r="F87" s="10">
        <f t="shared" si="135"/>
        <v>0</v>
      </c>
      <c r="G87" s="43">
        <v>-2491</v>
      </c>
      <c r="H87" s="43">
        <v>4544</v>
      </c>
      <c r="I87" s="43">
        <v>490</v>
      </c>
      <c r="J87" s="43">
        <v>-2026</v>
      </c>
      <c r="K87" s="10">
        <f t="shared" si="136"/>
        <v>517</v>
      </c>
      <c r="L87" s="43">
        <v>4539</v>
      </c>
      <c r="M87" s="43">
        <v>-2025</v>
      </c>
      <c r="N87" s="43">
        <v>-1575</v>
      </c>
      <c r="O87" s="43">
        <v>1142</v>
      </c>
      <c r="P87" s="10">
        <f t="shared" si="137"/>
        <v>2081</v>
      </c>
      <c r="Q87" s="43">
        <v>-5248</v>
      </c>
      <c r="R87" s="43">
        <v>-33</v>
      </c>
      <c r="S87" s="43">
        <v>-30</v>
      </c>
      <c r="T87" s="43">
        <v>-29</v>
      </c>
      <c r="U87" s="10">
        <f t="shared" si="138"/>
        <v>-5340</v>
      </c>
      <c r="V87" s="43">
        <v>-34</v>
      </c>
      <c r="W87" s="9">
        <v>-30</v>
      </c>
      <c r="X87" s="9">
        <v>-35</v>
      </c>
      <c r="Y87" s="43">
        <v>29</v>
      </c>
      <c r="Z87" s="10">
        <f t="shared" si="126"/>
        <v>-70</v>
      </c>
      <c r="AA87" s="43">
        <v>-44</v>
      </c>
      <c r="AB87" s="43">
        <v>-28</v>
      </c>
      <c r="AC87" s="9">
        <v>-364</v>
      </c>
      <c r="AD87" s="9">
        <v>-29</v>
      </c>
      <c r="AE87" s="10">
        <f t="shared" si="127"/>
        <v>-465</v>
      </c>
      <c r="AF87" s="43">
        <v>-30</v>
      </c>
      <c r="AG87" s="43">
        <v>-32</v>
      </c>
      <c r="AH87" s="297">
        <f>SUM(AF87:AG87)</f>
        <v>-62</v>
      </c>
      <c r="AI87" s="84"/>
      <c r="AJ87" s="84"/>
      <c r="AK87" s="84"/>
      <c r="AL87" s="84"/>
      <c r="AM87" s="84"/>
      <c r="AN87" s="84"/>
      <c r="AO87" s="84"/>
      <c r="AP87" s="84"/>
      <c r="AQ87" s="84"/>
      <c r="AR87" s="84"/>
      <c r="AS87" s="84"/>
      <c r="AT87" s="84"/>
      <c r="AU87" s="84"/>
      <c r="AV87" s="84"/>
      <c r="AW87" s="84"/>
      <c r="AX87" s="84"/>
      <c r="AY87" s="84"/>
      <c r="AZ87" s="84"/>
      <c r="BA87" s="84"/>
      <c r="BB87" s="84"/>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row>
    <row r="88" spans="1:91">
      <c r="A88" s="113" t="s">
        <v>86</v>
      </c>
      <c r="B88" s="43">
        <v>1036</v>
      </c>
      <c r="C88" s="43">
        <v>650</v>
      </c>
      <c r="D88" s="43">
        <v>855</v>
      </c>
      <c r="E88" s="43">
        <v>2797</v>
      </c>
      <c r="F88" s="10">
        <f t="shared" si="135"/>
        <v>5338</v>
      </c>
      <c r="G88" s="43">
        <v>697</v>
      </c>
      <c r="H88" s="43">
        <v>1169</v>
      </c>
      <c r="I88" s="43">
        <v>1118</v>
      </c>
      <c r="J88" s="43">
        <v>3822</v>
      </c>
      <c r="K88" s="10">
        <f t="shared" si="136"/>
        <v>6806</v>
      </c>
      <c r="L88" s="43">
        <v>14620</v>
      </c>
      <c r="M88" s="43">
        <v>3843</v>
      </c>
      <c r="N88" s="43">
        <v>10458</v>
      </c>
      <c r="O88" s="43">
        <v>7416</v>
      </c>
      <c r="P88" s="10">
        <f t="shared" si="137"/>
        <v>36337</v>
      </c>
      <c r="Q88" s="43">
        <v>518</v>
      </c>
      <c r="R88" s="43">
        <v>-1623</v>
      </c>
      <c r="S88" s="43">
        <v>-2901</v>
      </c>
      <c r="T88" s="43">
        <v>1819</v>
      </c>
      <c r="U88" s="10">
        <f t="shared" si="138"/>
        <v>-2187</v>
      </c>
      <c r="V88" s="43">
        <v>7610</v>
      </c>
      <c r="W88" s="9">
        <v>5163</v>
      </c>
      <c r="X88" s="9">
        <v>1083</v>
      </c>
      <c r="Y88" s="43">
        <v>1867</v>
      </c>
      <c r="Z88" s="10">
        <f t="shared" si="126"/>
        <v>15723</v>
      </c>
      <c r="AA88" s="43">
        <v>524</v>
      </c>
      <c r="AB88" s="43">
        <v>1016</v>
      </c>
      <c r="AC88" s="9">
        <v>921</v>
      </c>
      <c r="AD88" s="9">
        <v>812</v>
      </c>
      <c r="AE88" s="10">
        <f t="shared" si="127"/>
        <v>3273</v>
      </c>
      <c r="AF88" s="43">
        <v>144</v>
      </c>
      <c r="AG88" s="43">
        <v>2428</v>
      </c>
      <c r="AH88" s="297">
        <f t="shared" ref="AH88:AH92" si="139">SUM(AF88:AG88)</f>
        <v>2572</v>
      </c>
      <c r="AI88" s="84"/>
      <c r="AJ88" s="84"/>
      <c r="AK88" s="84"/>
      <c r="AL88" s="84"/>
      <c r="AM88" s="84"/>
      <c r="AN88" s="84"/>
      <c r="AO88" s="84"/>
      <c r="AP88" s="84"/>
      <c r="AQ88" s="84"/>
      <c r="AR88" s="84"/>
      <c r="AS88" s="84"/>
      <c r="AT88" s="84"/>
      <c r="AU88" s="84"/>
      <c r="AV88" s="84"/>
      <c r="AW88" s="84"/>
      <c r="AX88" s="84"/>
      <c r="AY88" s="84"/>
      <c r="AZ88" s="84"/>
      <c r="BA88" s="84"/>
      <c r="BB88" s="84"/>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row>
    <row r="89" spans="1:91">
      <c r="A89" s="113" t="s">
        <v>160</v>
      </c>
      <c r="B89" s="43">
        <v>0</v>
      </c>
      <c r="C89" s="43">
        <v>0</v>
      </c>
      <c r="D89" s="43">
        <v>0</v>
      </c>
      <c r="E89" s="43">
        <v>0</v>
      </c>
      <c r="F89" s="10">
        <f t="shared" si="135"/>
        <v>0</v>
      </c>
      <c r="G89" s="43">
        <v>0</v>
      </c>
      <c r="H89" s="43">
        <v>0</v>
      </c>
      <c r="I89" s="43">
        <v>0</v>
      </c>
      <c r="J89" s="43">
        <v>0</v>
      </c>
      <c r="K89" s="10">
        <f t="shared" si="136"/>
        <v>0</v>
      </c>
      <c r="L89" s="43">
        <v>0</v>
      </c>
      <c r="M89" s="43">
        <v>0</v>
      </c>
      <c r="N89" s="43">
        <v>0</v>
      </c>
      <c r="O89" s="43">
        <v>0</v>
      </c>
      <c r="P89" s="10">
        <f t="shared" si="137"/>
        <v>0</v>
      </c>
      <c r="Q89" s="43">
        <v>0</v>
      </c>
      <c r="R89" s="43">
        <v>0</v>
      </c>
      <c r="S89" s="43">
        <v>0</v>
      </c>
      <c r="T89" s="43">
        <v>0</v>
      </c>
      <c r="U89" s="10">
        <f t="shared" si="138"/>
        <v>0</v>
      </c>
      <c r="V89" s="43">
        <v>0</v>
      </c>
      <c r="W89" s="9">
        <v>0</v>
      </c>
      <c r="X89" s="9">
        <v>955</v>
      </c>
      <c r="Y89" s="43">
        <v>167</v>
      </c>
      <c r="Z89" s="10">
        <f t="shared" si="126"/>
        <v>1122</v>
      </c>
      <c r="AA89" s="43">
        <v>156</v>
      </c>
      <c r="AB89" s="43">
        <v>0</v>
      </c>
      <c r="AC89" s="9">
        <v>3086</v>
      </c>
      <c r="AD89" s="9">
        <v>327</v>
      </c>
      <c r="AE89" s="10">
        <f t="shared" si="127"/>
        <v>3569</v>
      </c>
      <c r="AF89" s="43">
        <v>0</v>
      </c>
      <c r="AG89" s="43">
        <v>0</v>
      </c>
      <c r="AH89" s="297">
        <f t="shared" si="139"/>
        <v>0</v>
      </c>
      <c r="AI89" s="84"/>
      <c r="AJ89" s="84"/>
      <c r="AK89" s="84"/>
      <c r="AL89" s="84"/>
      <c r="AM89" s="84"/>
      <c r="AN89" s="84"/>
      <c r="AO89" s="84"/>
      <c r="AP89" s="84"/>
      <c r="AQ89" s="84"/>
      <c r="AR89" s="84"/>
      <c r="AS89" s="84"/>
      <c r="AT89" s="84"/>
      <c r="AU89" s="84"/>
      <c r="AV89" s="84"/>
      <c r="AW89" s="84"/>
      <c r="AX89" s="84"/>
      <c r="AY89" s="84"/>
      <c r="AZ89" s="84"/>
      <c r="BA89" s="84"/>
      <c r="BB89" s="84"/>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row>
    <row r="90" spans="1:91">
      <c r="A90" s="113" t="s">
        <v>87</v>
      </c>
      <c r="B90" s="43">
        <v>205</v>
      </c>
      <c r="C90" s="43">
        <v>100</v>
      </c>
      <c r="D90" s="43">
        <v>202</v>
      </c>
      <c r="E90" s="43">
        <v>-15</v>
      </c>
      <c r="F90" s="10">
        <f t="shared" si="135"/>
        <v>492</v>
      </c>
      <c r="G90" s="43">
        <v>84</v>
      </c>
      <c r="H90" s="43">
        <v>138</v>
      </c>
      <c r="I90" s="43">
        <v>-166</v>
      </c>
      <c r="J90" s="43">
        <v>-59</v>
      </c>
      <c r="K90" s="10">
        <f t="shared" si="136"/>
        <v>-3</v>
      </c>
      <c r="L90" s="43">
        <v>529</v>
      </c>
      <c r="M90" s="43">
        <v>0</v>
      </c>
      <c r="N90" s="43">
        <v>1329</v>
      </c>
      <c r="O90" s="43">
        <v>0</v>
      </c>
      <c r="P90" s="10">
        <f t="shared" si="137"/>
        <v>1858</v>
      </c>
      <c r="Q90" s="43">
        <v>0</v>
      </c>
      <c r="R90" s="43">
        <v>0</v>
      </c>
      <c r="S90" s="43">
        <v>0</v>
      </c>
      <c r="T90" s="43">
        <v>0</v>
      </c>
      <c r="U90" s="10">
        <f t="shared" si="138"/>
        <v>0</v>
      </c>
      <c r="V90" s="43">
        <v>0</v>
      </c>
      <c r="W90" s="9">
        <v>0</v>
      </c>
      <c r="X90" s="9">
        <v>0</v>
      </c>
      <c r="Y90" s="43">
        <v>0</v>
      </c>
      <c r="Z90" s="10">
        <f t="shared" si="126"/>
        <v>0</v>
      </c>
      <c r="AA90" s="43">
        <v>0</v>
      </c>
      <c r="AB90" s="43">
        <v>0</v>
      </c>
      <c r="AC90" s="9">
        <v>0</v>
      </c>
      <c r="AD90" s="9">
        <v>0</v>
      </c>
      <c r="AE90" s="10">
        <f t="shared" si="127"/>
        <v>0</v>
      </c>
      <c r="AF90" s="43">
        <v>0</v>
      </c>
      <c r="AG90" s="43">
        <v>0</v>
      </c>
      <c r="AH90" s="297">
        <f t="shared" si="139"/>
        <v>0</v>
      </c>
      <c r="AI90" s="84"/>
      <c r="AJ90" s="84"/>
      <c r="AK90" s="84"/>
      <c r="AL90" s="84"/>
      <c r="AM90" s="84"/>
      <c r="AN90" s="84"/>
      <c r="AO90" s="84"/>
      <c r="AP90" s="84"/>
      <c r="AQ90" s="84"/>
      <c r="AR90" s="84"/>
      <c r="AS90" s="84"/>
      <c r="AT90" s="84"/>
      <c r="AU90" s="84"/>
      <c r="AV90" s="84"/>
      <c r="AW90" s="84"/>
      <c r="AX90" s="84"/>
      <c r="AY90" s="84"/>
      <c r="AZ90" s="84"/>
      <c r="BA90" s="84"/>
      <c r="BB90" s="84"/>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row>
    <row r="91" spans="1:91">
      <c r="A91" s="106" t="s">
        <v>166</v>
      </c>
      <c r="B91" s="43">
        <v>0</v>
      </c>
      <c r="C91" s="43">
        <v>7500</v>
      </c>
      <c r="D91" s="43">
        <v>0</v>
      </c>
      <c r="E91" s="43">
        <v>7231</v>
      </c>
      <c r="F91" s="10">
        <f t="shared" si="135"/>
        <v>14731</v>
      </c>
      <c r="G91" s="43">
        <v>0</v>
      </c>
      <c r="H91" s="43">
        <v>0</v>
      </c>
      <c r="I91" s="43">
        <v>0</v>
      </c>
      <c r="J91" s="43">
        <v>0</v>
      </c>
      <c r="K91" s="10">
        <f t="shared" si="136"/>
        <v>0</v>
      </c>
      <c r="L91" s="43">
        <v>0</v>
      </c>
      <c r="M91" s="43">
        <v>0</v>
      </c>
      <c r="N91" s="43">
        <v>0</v>
      </c>
      <c r="O91" s="43">
        <v>4105</v>
      </c>
      <c r="P91" s="10">
        <f t="shared" si="137"/>
        <v>4105</v>
      </c>
      <c r="Q91" s="43">
        <v>0</v>
      </c>
      <c r="R91" s="43">
        <v>-1770</v>
      </c>
      <c r="S91" s="43">
        <v>0</v>
      </c>
      <c r="T91" s="43">
        <v>0</v>
      </c>
      <c r="U91" s="10">
        <f t="shared" si="138"/>
        <v>-1770</v>
      </c>
      <c r="V91" s="43">
        <v>0</v>
      </c>
      <c r="W91" s="9">
        <v>0</v>
      </c>
      <c r="X91" s="9">
        <v>0</v>
      </c>
      <c r="Y91" s="43">
        <v>0</v>
      </c>
      <c r="Z91" s="10">
        <f t="shared" si="126"/>
        <v>0</v>
      </c>
      <c r="AA91" s="43">
        <v>0</v>
      </c>
      <c r="AB91" s="43">
        <v>0</v>
      </c>
      <c r="AC91" s="9">
        <v>0</v>
      </c>
      <c r="AD91" s="9">
        <v>0</v>
      </c>
      <c r="AE91" s="10">
        <f t="shared" si="127"/>
        <v>0</v>
      </c>
      <c r="AF91" s="43">
        <v>0</v>
      </c>
      <c r="AG91" s="43">
        <v>0</v>
      </c>
      <c r="AH91" s="297">
        <f t="shared" si="139"/>
        <v>0</v>
      </c>
      <c r="AI91" s="84"/>
      <c r="AJ91" s="84"/>
      <c r="AK91" s="84"/>
      <c r="AL91" s="84"/>
      <c r="AM91" s="84"/>
      <c r="AN91" s="84"/>
      <c r="AO91" s="84"/>
      <c r="AP91" s="84"/>
      <c r="AQ91" s="84"/>
      <c r="AR91" s="84"/>
      <c r="AS91" s="84"/>
      <c r="AT91" s="84"/>
      <c r="AU91" s="84"/>
      <c r="AV91" s="84"/>
      <c r="AW91" s="84"/>
      <c r="AX91" s="84"/>
      <c r="AY91" s="84"/>
      <c r="AZ91" s="84"/>
      <c r="BA91" s="84"/>
      <c r="BB91" s="84"/>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row>
    <row r="92" spans="1:91">
      <c r="A92" s="115" t="s">
        <v>88</v>
      </c>
      <c r="B92" s="44">
        <v>5141</v>
      </c>
      <c r="C92" s="44">
        <v>6779</v>
      </c>
      <c r="D92" s="44">
        <v>6320</v>
      </c>
      <c r="E92" s="44">
        <v>5483</v>
      </c>
      <c r="F92" s="61">
        <f t="shared" si="135"/>
        <v>23723</v>
      </c>
      <c r="G92" s="44">
        <v>4524</v>
      </c>
      <c r="H92" s="44">
        <v>7186</v>
      </c>
      <c r="I92" s="44">
        <v>5687.1</v>
      </c>
      <c r="J92" s="70">
        <v>6173</v>
      </c>
      <c r="K92" s="61">
        <f t="shared" si="136"/>
        <v>23570.1</v>
      </c>
      <c r="L92" s="44">
        <v>4309</v>
      </c>
      <c r="M92" s="44">
        <v>6541</v>
      </c>
      <c r="N92" s="44">
        <v>5495</v>
      </c>
      <c r="O92" s="44">
        <v>5693</v>
      </c>
      <c r="P92" s="61">
        <f t="shared" si="137"/>
        <v>22038</v>
      </c>
      <c r="Q92" s="44">
        <v>5421</v>
      </c>
      <c r="R92" s="44">
        <v>6911</v>
      </c>
      <c r="S92" s="44">
        <v>6226</v>
      </c>
      <c r="T92" s="44">
        <v>7521</v>
      </c>
      <c r="U92" s="61">
        <f t="shared" si="138"/>
        <v>26079</v>
      </c>
      <c r="V92" s="44">
        <v>6189</v>
      </c>
      <c r="W92" s="44">
        <v>7777</v>
      </c>
      <c r="X92" s="44">
        <v>5544</v>
      </c>
      <c r="Y92" s="44">
        <v>8063</v>
      </c>
      <c r="Z92" s="61">
        <f t="shared" si="126"/>
        <v>27573</v>
      </c>
      <c r="AA92" s="44">
        <v>5633</v>
      </c>
      <c r="AB92" s="44">
        <v>6900</v>
      </c>
      <c r="AC92" s="44">
        <v>5297</v>
      </c>
      <c r="AD92" s="44">
        <v>6400</v>
      </c>
      <c r="AE92" s="61">
        <f t="shared" si="127"/>
        <v>24230</v>
      </c>
      <c r="AF92" s="44">
        <v>4783</v>
      </c>
      <c r="AG92" s="44">
        <v>6970</v>
      </c>
      <c r="AH92" s="325">
        <f t="shared" si="139"/>
        <v>11753</v>
      </c>
      <c r="AI92" s="84"/>
      <c r="AJ92" s="84"/>
      <c r="AK92" s="84"/>
      <c r="AL92" s="84"/>
      <c r="AM92" s="84"/>
      <c r="AN92" s="84"/>
      <c r="AO92" s="84"/>
      <c r="AP92" s="84"/>
      <c r="AQ92" s="84"/>
      <c r="AR92" s="84"/>
      <c r="AS92" s="84"/>
      <c r="AT92" s="84"/>
      <c r="AU92" s="84"/>
      <c r="AV92" s="84"/>
      <c r="AW92" s="84"/>
      <c r="AX92" s="84"/>
      <c r="AY92" s="84"/>
      <c r="AZ92" s="84"/>
      <c r="BA92" s="84"/>
      <c r="BB92" s="84"/>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row>
    <row r="93" spans="1:91">
      <c r="A93" s="110" t="s">
        <v>169</v>
      </c>
      <c r="B93" s="46">
        <f>SUM(B85:B92)</f>
        <v>37231</v>
      </c>
      <c r="C93" s="46">
        <f t="shared" ref="C93:K93" si="140">SUM(C85:C92)</f>
        <v>44496</v>
      </c>
      <c r="D93" s="46">
        <f t="shared" si="140"/>
        <v>30608</v>
      </c>
      <c r="E93" s="46">
        <f t="shared" si="140"/>
        <v>43113</v>
      </c>
      <c r="F93" s="46">
        <f t="shared" si="140"/>
        <v>155448</v>
      </c>
      <c r="G93" s="46">
        <f t="shared" si="140"/>
        <v>34121</v>
      </c>
      <c r="H93" s="46">
        <f t="shared" si="140"/>
        <v>47838</v>
      </c>
      <c r="I93" s="46">
        <f t="shared" si="140"/>
        <v>36618.1</v>
      </c>
      <c r="J93" s="46">
        <f t="shared" si="140"/>
        <v>52412</v>
      </c>
      <c r="K93" s="46">
        <f t="shared" si="140"/>
        <v>170989.1</v>
      </c>
      <c r="L93" s="46">
        <f t="shared" ref="L93" si="141">SUM(L85:L92)</f>
        <v>-4506.9271700000027</v>
      </c>
      <c r="M93" s="46">
        <f t="shared" ref="M93" si="142">SUM(M85:M92)</f>
        <v>-19482</v>
      </c>
      <c r="N93" s="46">
        <f t="shared" ref="N93" si="143">SUM(N85:N92)</f>
        <v>2193</v>
      </c>
      <c r="O93" s="46">
        <f t="shared" ref="O93" si="144">SUM(O85:O92)</f>
        <v>14558.927170000003</v>
      </c>
      <c r="P93" s="46">
        <f t="shared" ref="P93" si="145">SUM(P85:P92)</f>
        <v>-7237</v>
      </c>
      <c r="Q93" s="46">
        <f t="shared" ref="Q93" si="146">SUM(Q85:Q92)</f>
        <v>7657</v>
      </c>
      <c r="R93" s="46">
        <f t="shared" ref="R93" si="147">SUM(R85:R92)</f>
        <v>13444</v>
      </c>
      <c r="S93" s="46">
        <f t="shared" ref="S93" si="148">SUM(S85:S92)</f>
        <v>17254</v>
      </c>
      <c r="T93" s="46">
        <f t="shared" ref="T93" si="149">SUM(T85:T92)</f>
        <v>50371</v>
      </c>
      <c r="U93" s="46">
        <f t="shared" ref="U93" si="150">SUM(U85:U92)</f>
        <v>88726</v>
      </c>
      <c r="V93" s="46">
        <f t="shared" ref="V93" si="151">SUM(V85:V92)</f>
        <v>18369</v>
      </c>
      <c r="W93" s="46">
        <f t="shared" ref="W93" si="152">SUM(W85:W92)</f>
        <v>26983</v>
      </c>
      <c r="X93" s="46">
        <f t="shared" ref="X93" si="153">SUM(X85:X92)</f>
        <v>18844</v>
      </c>
      <c r="Y93" s="46">
        <f t="shared" ref="Y93" si="154">SUM(Y85:Y92)</f>
        <v>31493</v>
      </c>
      <c r="Z93" s="46">
        <f t="shared" ref="Z93:AC93" si="155">SUM(Z85:Z92)</f>
        <v>95689</v>
      </c>
      <c r="AA93" s="46">
        <f t="shared" si="155"/>
        <v>32310</v>
      </c>
      <c r="AB93" s="46">
        <f t="shared" si="155"/>
        <v>35942</v>
      </c>
      <c r="AC93" s="46">
        <f t="shared" si="155"/>
        <v>50538</v>
      </c>
      <c r="AD93" s="46">
        <f>SUM(AD85:AD92)</f>
        <v>25238</v>
      </c>
      <c r="AE93" s="46">
        <f t="shared" si="127"/>
        <v>144028</v>
      </c>
      <c r="AF93" s="46">
        <f>SUM(AF85:AF92)</f>
        <v>32051</v>
      </c>
      <c r="AG93" s="46">
        <f t="shared" ref="AG93:AH93" si="156">SUM(AG85:AG92)</f>
        <v>31001</v>
      </c>
      <c r="AH93" s="327">
        <f t="shared" si="156"/>
        <v>63052</v>
      </c>
      <c r="AI93" s="84"/>
      <c r="AJ93" s="84"/>
      <c r="AK93" s="84"/>
      <c r="AL93" s="84"/>
      <c r="AM93" s="84"/>
      <c r="AN93" s="84"/>
      <c r="AO93" s="84"/>
      <c r="AP93" s="84"/>
      <c r="AQ93" s="84"/>
      <c r="AR93" s="84"/>
      <c r="AS93" s="84"/>
      <c r="AT93" s="84"/>
      <c r="AU93" s="84"/>
      <c r="AV93" s="84"/>
      <c r="AW93" s="84"/>
      <c r="AX93" s="84"/>
      <c r="AY93" s="84"/>
      <c r="AZ93" s="84"/>
      <c r="BA93" s="84"/>
      <c r="BB93" s="84"/>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row>
    <row r="94" spans="1:91">
      <c r="A94" s="102" t="s">
        <v>170</v>
      </c>
      <c r="B94" s="143">
        <f>B93/B23</f>
        <v>0.43809422950202392</v>
      </c>
      <c r="C94" s="137">
        <f t="shared" ref="C94:AE94" si="157">C93/C23</f>
        <v>0.45244968007305081</v>
      </c>
      <c r="D94" s="137">
        <f t="shared" si="157"/>
        <v>0.37277803465079201</v>
      </c>
      <c r="E94" s="137">
        <f t="shared" si="157"/>
        <v>0.39566270648127139</v>
      </c>
      <c r="F94" s="138">
        <f t="shared" si="157"/>
        <v>0.41519175049921192</v>
      </c>
      <c r="G94" s="137">
        <f t="shared" si="157"/>
        <v>0.42545972267832766</v>
      </c>
      <c r="H94" s="137">
        <f t="shared" si="157"/>
        <v>0.45648407976016869</v>
      </c>
      <c r="I94" s="137">
        <f t="shared" si="157"/>
        <v>0.4238693159160446</v>
      </c>
      <c r="J94" s="137">
        <f t="shared" si="157"/>
        <v>0.42172687042195706</v>
      </c>
      <c r="K94" s="138">
        <f t="shared" si="157"/>
        <v>0.4321571607488493</v>
      </c>
      <c r="L94" s="144">
        <f t="shared" si="157"/>
        <v>-0.129130581106847</v>
      </c>
      <c r="M94" s="144">
        <f t="shared" si="157"/>
        <v>-2.200112930547713</v>
      </c>
      <c r="N94" s="144">
        <f t="shared" si="157"/>
        <v>5.886300193257462E-2</v>
      </c>
      <c r="O94" s="144">
        <f t="shared" si="157"/>
        <v>0.26002769397202796</v>
      </c>
      <c r="P94" s="145">
        <f t="shared" si="157"/>
        <v>-5.2823660795748996E-2</v>
      </c>
      <c r="Q94" s="137">
        <f t="shared" si="157"/>
        <v>0.19757960468596791</v>
      </c>
      <c r="R94" s="144">
        <f t="shared" si="157"/>
        <v>0.26384064370523008</v>
      </c>
      <c r="S94" s="144">
        <f t="shared" si="157"/>
        <v>0.30483021801349774</v>
      </c>
      <c r="T94" s="144">
        <f t="shared" si="157"/>
        <v>0.46394097925800393</v>
      </c>
      <c r="U94" s="138">
        <f t="shared" si="157"/>
        <v>0.34810481671982829</v>
      </c>
      <c r="V94" s="137">
        <f t="shared" si="157"/>
        <v>0.30596642014791126</v>
      </c>
      <c r="W94" s="144">
        <f t="shared" si="157"/>
        <v>0.36479288340904176</v>
      </c>
      <c r="X94" s="144">
        <f t="shared" si="157"/>
        <v>0.27407461275543599</v>
      </c>
      <c r="Y94" s="144">
        <f t="shared" si="157"/>
        <v>0.32120637251902168</v>
      </c>
      <c r="Z94" s="138">
        <f t="shared" si="157"/>
        <v>0.31810973886737254</v>
      </c>
      <c r="AA94" s="137">
        <f t="shared" si="157"/>
        <v>0.37160996480574149</v>
      </c>
      <c r="AB94" s="137">
        <f t="shared" si="157"/>
        <v>0.36683370926423009</v>
      </c>
      <c r="AC94" s="144">
        <f t="shared" si="157"/>
        <v>0.48642873642873641</v>
      </c>
      <c r="AD94" s="144">
        <f t="shared" si="157"/>
        <v>0.29340370620102768</v>
      </c>
      <c r="AE94" s="138">
        <f t="shared" si="157"/>
        <v>0.38423963354933716</v>
      </c>
      <c r="AF94" s="137">
        <f>AF93/AF23</f>
        <v>0.40507816943240271</v>
      </c>
      <c r="AG94" s="137">
        <f t="shared" ref="AG94:AH94" si="158">AG93/AG23</f>
        <v>0.34847854677892559</v>
      </c>
      <c r="AH94" s="328">
        <f t="shared" si="158"/>
        <v>0.37512196282810978</v>
      </c>
      <c r="AI94" s="84"/>
      <c r="AJ94" s="84"/>
      <c r="AK94" s="84"/>
      <c r="AL94" s="84"/>
      <c r="AM94" s="84"/>
      <c r="AN94" s="84"/>
      <c r="AO94" s="84"/>
      <c r="AP94" s="84"/>
      <c r="AQ94" s="84"/>
      <c r="AR94" s="84"/>
      <c r="AS94" s="84"/>
      <c r="AT94" s="84"/>
      <c r="AU94" s="84"/>
      <c r="AV94" s="84"/>
      <c r="AW94" s="84"/>
      <c r="AX94" s="84"/>
      <c r="AY94" s="84"/>
      <c r="AZ94" s="84"/>
      <c r="BA94" s="84"/>
      <c r="BB94" s="84"/>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row>
    <row r="95" spans="1:91">
      <c r="A95" s="113" t="s">
        <v>89</v>
      </c>
      <c r="B95" s="43">
        <v>-5824</v>
      </c>
      <c r="C95" s="43">
        <v>-5014</v>
      </c>
      <c r="D95" s="43">
        <v>-4789</v>
      </c>
      <c r="E95" s="43">
        <v>-6593</v>
      </c>
      <c r="F95" s="32">
        <f>SUM(B95,C95,D95,E95)</f>
        <v>-22220</v>
      </c>
      <c r="G95" s="43">
        <v>-5598</v>
      </c>
      <c r="H95" s="43">
        <v>-6418</v>
      </c>
      <c r="I95" s="43">
        <v>-4188</v>
      </c>
      <c r="J95" s="43">
        <v>-5457</v>
      </c>
      <c r="K95" s="32">
        <f>SUM(G95,H95,I95,J95)</f>
        <v>-21661</v>
      </c>
      <c r="L95" s="43">
        <v>147</v>
      </c>
      <c r="M95" s="43">
        <v>987</v>
      </c>
      <c r="N95" s="43">
        <v>-2455</v>
      </c>
      <c r="O95" s="43">
        <v>-4539</v>
      </c>
      <c r="P95" s="32">
        <f>SUM(L95,M95,N95,O95)</f>
        <v>-5860</v>
      </c>
      <c r="Q95" s="43">
        <v>-4872</v>
      </c>
      <c r="R95" s="43">
        <v>-4702</v>
      </c>
      <c r="S95" s="43">
        <v>-4153</v>
      </c>
      <c r="T95" s="43">
        <v>-6357</v>
      </c>
      <c r="U95" s="32">
        <f>SUM(Q95,R95,S95,T95)</f>
        <v>-20084</v>
      </c>
      <c r="V95" s="43">
        <v>-3562</v>
      </c>
      <c r="W95" s="43">
        <v>-1566</v>
      </c>
      <c r="X95" s="43">
        <v>-2388</v>
      </c>
      <c r="Y95" s="43">
        <v>-3715</v>
      </c>
      <c r="Z95" s="32">
        <f>SUM(V95,W95,X95,Y95)</f>
        <v>-11231</v>
      </c>
      <c r="AA95" s="43">
        <v>-5028</v>
      </c>
      <c r="AB95" s="43">
        <v>-3165</v>
      </c>
      <c r="AC95" s="43">
        <v>-5455</v>
      </c>
      <c r="AD95" s="43">
        <v>-2221</v>
      </c>
      <c r="AE95" s="32">
        <f>SUM(AA95:AD95)</f>
        <v>-15869</v>
      </c>
      <c r="AF95" s="43">
        <v>-3934</v>
      </c>
      <c r="AG95" s="43">
        <v>-4151</v>
      </c>
      <c r="AH95" s="297">
        <f>SUM(AF95:AG95)</f>
        <v>-8085</v>
      </c>
      <c r="AI95" s="84"/>
      <c r="AJ95" s="84"/>
      <c r="AK95" s="84"/>
      <c r="AL95" s="84"/>
      <c r="AM95" s="84"/>
      <c r="AN95" s="84"/>
      <c r="AO95" s="84"/>
      <c r="AP95" s="84"/>
      <c r="AQ95" s="84"/>
      <c r="AR95" s="84"/>
      <c r="AS95" s="84"/>
      <c r="AT95" s="84"/>
      <c r="AU95" s="84"/>
      <c r="AV95" s="84"/>
      <c r="AW95" s="84"/>
      <c r="AX95" s="84"/>
      <c r="AY95" s="84"/>
      <c r="AZ95" s="84"/>
      <c r="BA95" s="84"/>
      <c r="BB95" s="84"/>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row>
    <row r="96" spans="1:91">
      <c r="A96" s="110" t="s">
        <v>168</v>
      </c>
      <c r="B96" s="46">
        <f>SUM(B93,B95)</f>
        <v>31407</v>
      </c>
      <c r="C96" s="46">
        <f t="shared" ref="C96:K96" si="159">SUM(C93,C95)</f>
        <v>39482</v>
      </c>
      <c r="D96" s="46">
        <f t="shared" si="159"/>
        <v>25819</v>
      </c>
      <c r="E96" s="46">
        <f t="shared" si="159"/>
        <v>36520</v>
      </c>
      <c r="F96" s="46">
        <f t="shared" si="159"/>
        <v>133228</v>
      </c>
      <c r="G96" s="46">
        <f t="shared" si="159"/>
        <v>28523</v>
      </c>
      <c r="H96" s="46">
        <f t="shared" si="159"/>
        <v>41420</v>
      </c>
      <c r="I96" s="46">
        <f t="shared" si="159"/>
        <v>32430.1</v>
      </c>
      <c r="J96" s="46">
        <f t="shared" si="159"/>
        <v>46955</v>
      </c>
      <c r="K96" s="46">
        <f t="shared" si="159"/>
        <v>149328.1</v>
      </c>
      <c r="L96" s="46">
        <f t="shared" ref="L96" si="160">SUM(L93,L95)</f>
        <v>-4359.9271700000027</v>
      </c>
      <c r="M96" s="46">
        <f t="shared" ref="M96" si="161">SUM(M93,M95)</f>
        <v>-18495</v>
      </c>
      <c r="N96" s="46">
        <f t="shared" ref="N96" si="162">SUM(N93,N95)</f>
        <v>-262</v>
      </c>
      <c r="O96" s="46">
        <f t="shared" ref="O96" si="163">SUM(O93,O95)</f>
        <v>10019.927170000003</v>
      </c>
      <c r="P96" s="46">
        <f t="shared" ref="P96" si="164">SUM(P93,P95)</f>
        <v>-13097</v>
      </c>
      <c r="Q96" s="46">
        <f t="shared" ref="Q96" si="165">SUM(Q93,Q95)</f>
        <v>2785</v>
      </c>
      <c r="R96" s="46">
        <f t="shared" ref="R96" si="166">SUM(R93,R95)</f>
        <v>8742</v>
      </c>
      <c r="S96" s="46">
        <f t="shared" ref="S96" si="167">SUM(S93,S95)</f>
        <v>13101</v>
      </c>
      <c r="T96" s="46">
        <f t="shared" ref="T96" si="168">SUM(T93,T95)</f>
        <v>44014</v>
      </c>
      <c r="U96" s="46">
        <f t="shared" ref="U96" si="169">SUM(U93,U95)</f>
        <v>68642</v>
      </c>
      <c r="V96" s="46">
        <f t="shared" ref="V96" si="170">SUM(V93,V95)</f>
        <v>14807</v>
      </c>
      <c r="W96" s="46">
        <f t="shared" ref="W96" si="171">SUM(W93,W95)</f>
        <v>25417</v>
      </c>
      <c r="X96" s="46">
        <f t="shared" ref="X96" si="172">SUM(X93,X95)</f>
        <v>16456</v>
      </c>
      <c r="Y96" s="46">
        <f t="shared" ref="Y96" si="173">SUM(Y93,Y95)</f>
        <v>27778</v>
      </c>
      <c r="Z96" s="46">
        <f t="shared" ref="Z96:AD96" si="174">SUM(Z93,Z95)</f>
        <v>84458</v>
      </c>
      <c r="AA96" s="46">
        <f t="shared" si="174"/>
        <v>27282</v>
      </c>
      <c r="AB96" s="46">
        <f t="shared" si="174"/>
        <v>32777</v>
      </c>
      <c r="AC96" s="46">
        <f t="shared" si="174"/>
        <v>45083</v>
      </c>
      <c r="AD96" s="46">
        <f t="shared" si="174"/>
        <v>23017</v>
      </c>
      <c r="AE96" s="46">
        <f>SUM(AA96:AD96)</f>
        <v>128159</v>
      </c>
      <c r="AF96" s="46">
        <f>SUM(AF93,AF95)</f>
        <v>28117</v>
      </c>
      <c r="AG96" s="46">
        <f t="shared" ref="AG96:AH96" si="175">SUM(AG93,AG95)</f>
        <v>26850</v>
      </c>
      <c r="AH96" s="327">
        <f t="shared" si="175"/>
        <v>54967</v>
      </c>
      <c r="AI96" s="84"/>
      <c r="AJ96" s="84"/>
      <c r="AK96" s="84"/>
      <c r="AL96" s="84"/>
      <c r="AM96" s="84"/>
      <c r="AN96" s="84"/>
      <c r="AO96" s="84"/>
      <c r="AP96" s="84"/>
      <c r="AQ96" s="84"/>
      <c r="AR96" s="84"/>
      <c r="AS96" s="84"/>
      <c r="AT96" s="84"/>
      <c r="AU96" s="84"/>
      <c r="AV96" s="84"/>
      <c r="AW96" s="84"/>
      <c r="AX96" s="84"/>
      <c r="AY96" s="84"/>
      <c r="AZ96" s="84"/>
      <c r="BA96" s="84"/>
      <c r="BB96" s="84"/>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row>
    <row r="97" spans="1:91">
      <c r="A97" s="113" t="s">
        <v>90</v>
      </c>
      <c r="B97" s="43">
        <v>75958</v>
      </c>
      <c r="C97" s="43">
        <v>90859.5</v>
      </c>
      <c r="D97" s="43">
        <v>72332.7</v>
      </c>
      <c r="E97" s="43">
        <v>97573</v>
      </c>
      <c r="F97" s="17">
        <f>SUM(B97:E97)</f>
        <v>336723.20000000001</v>
      </c>
      <c r="G97" s="43">
        <v>71724</v>
      </c>
      <c r="H97" s="43">
        <v>94581</v>
      </c>
      <c r="I97" s="43">
        <v>78354</v>
      </c>
      <c r="J97" s="43">
        <v>112635</v>
      </c>
      <c r="K97" s="17">
        <f>SUM(G97:J97)</f>
        <v>357294</v>
      </c>
      <c r="L97" s="43">
        <v>33306.199999999997</v>
      </c>
      <c r="M97" s="43">
        <v>8434.2999999999993</v>
      </c>
      <c r="N97" s="43">
        <v>31431</v>
      </c>
      <c r="O97" s="43">
        <v>48064</v>
      </c>
      <c r="P97" s="17">
        <f>SUM(L97:O97)</f>
        <v>121235.5</v>
      </c>
      <c r="Q97" s="43">
        <v>31055</v>
      </c>
      <c r="R97" s="43">
        <v>42534.400000000001</v>
      </c>
      <c r="S97" s="43">
        <v>49903</v>
      </c>
      <c r="T97" s="43">
        <v>97834.4</v>
      </c>
      <c r="U97" s="17">
        <f>SUM(Q97:T97)</f>
        <v>221326.8</v>
      </c>
      <c r="V97" s="43">
        <v>53896</v>
      </c>
      <c r="W97" s="43">
        <v>70755</v>
      </c>
      <c r="X97" s="43">
        <v>64498</v>
      </c>
      <c r="Y97" s="43">
        <v>90773</v>
      </c>
      <c r="Z97" s="17">
        <f>SUM(V97:Y97)</f>
        <v>279922</v>
      </c>
      <c r="AA97" s="43">
        <v>79409</v>
      </c>
      <c r="AB97" s="43">
        <v>92557</v>
      </c>
      <c r="AC97" s="9">
        <v>95868</v>
      </c>
      <c r="AD97" s="9">
        <v>81331</v>
      </c>
      <c r="AE97" s="17">
        <f>SUM(AA97:AD97)</f>
        <v>349165</v>
      </c>
      <c r="AF97" s="9">
        <v>73007</v>
      </c>
      <c r="AG97" s="348">
        <v>85238</v>
      </c>
      <c r="AH97" s="349">
        <f>SUM(AF97:AG97)</f>
        <v>158245</v>
      </c>
      <c r="AI97" s="84"/>
      <c r="AJ97" s="84"/>
      <c r="AK97" s="84"/>
      <c r="AL97" s="84"/>
      <c r="AM97" s="84"/>
      <c r="AN97" s="84"/>
      <c r="AO97" s="84"/>
      <c r="AP97" s="84"/>
      <c r="AQ97" s="84"/>
      <c r="AR97" s="84"/>
      <c r="AS97" s="84"/>
      <c r="AT97" s="84"/>
      <c r="AU97" s="84"/>
      <c r="AV97" s="84"/>
      <c r="AW97" s="84"/>
      <c r="AX97" s="84"/>
      <c r="AY97" s="84"/>
      <c r="AZ97" s="84"/>
      <c r="BA97" s="84"/>
      <c r="BB97" s="84"/>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row>
    <row r="98" spans="1:91">
      <c r="A98" s="102" t="s">
        <v>171</v>
      </c>
      <c r="B98" s="143">
        <v>0.41299999999999998</v>
      </c>
      <c r="C98" s="137">
        <v>0.435</v>
      </c>
      <c r="D98" s="137">
        <v>0.35699999999999998</v>
      </c>
      <c r="E98" s="137">
        <v>0.373</v>
      </c>
      <c r="F98" s="138">
        <v>0.39600000000000002</v>
      </c>
      <c r="G98" s="137">
        <v>0.39800000000000002</v>
      </c>
      <c r="H98" s="137">
        <v>0.438</v>
      </c>
      <c r="I98" s="137">
        <v>0.41399999999999998</v>
      </c>
      <c r="J98" s="137">
        <v>0.41699999999999998</v>
      </c>
      <c r="K98" s="138">
        <v>0.41699999999999998</v>
      </c>
      <c r="L98" s="144">
        <v>-0.13100000000000001</v>
      </c>
      <c r="M98" s="144">
        <v>-2.1930000000000001</v>
      </c>
      <c r="N98" s="144">
        <v>-8.0000000000000002E-3</v>
      </c>
      <c r="O98" s="144">
        <v>0.20799999999999999</v>
      </c>
      <c r="P98" s="145">
        <v>-0.108</v>
      </c>
      <c r="Q98" s="137">
        <v>0.09</v>
      </c>
      <c r="R98" s="144">
        <v>0.20599999999999999</v>
      </c>
      <c r="S98" s="144">
        <v>0.26300000000000001</v>
      </c>
      <c r="T98" s="144">
        <v>0.45</v>
      </c>
      <c r="U98" s="138">
        <v>0.31</v>
      </c>
      <c r="V98" s="137">
        <v>0.27500000000000002</v>
      </c>
      <c r="W98" s="144">
        <v>0.35899999999999999</v>
      </c>
      <c r="X98" s="144">
        <v>0.255</v>
      </c>
      <c r="Y98" s="144">
        <v>0.30599999999999999</v>
      </c>
      <c r="Z98" s="138">
        <v>0.30199999999999999</v>
      </c>
      <c r="AA98" s="137">
        <v>0.34399999999999997</v>
      </c>
      <c r="AB98" s="137">
        <f t="shared" ref="AB98:AH98" si="176">AB96/AB97</f>
        <v>0.35412772669814274</v>
      </c>
      <c r="AC98" s="144">
        <f t="shared" si="176"/>
        <v>0.4702611924729837</v>
      </c>
      <c r="AD98" s="144">
        <f t="shared" si="176"/>
        <v>0.28300402060714858</v>
      </c>
      <c r="AE98" s="138">
        <f t="shared" si="176"/>
        <v>0.36704423410135611</v>
      </c>
      <c r="AF98" s="137">
        <f t="shared" si="176"/>
        <v>0.38512745353185313</v>
      </c>
      <c r="AG98" s="137">
        <f t="shared" si="176"/>
        <v>0.31500035195570053</v>
      </c>
      <c r="AH98" s="328">
        <f t="shared" si="176"/>
        <v>0.34735378684950552</v>
      </c>
      <c r="AI98" s="84"/>
      <c r="AJ98" s="84"/>
      <c r="AK98" s="84"/>
      <c r="AL98" s="84"/>
      <c r="AM98" s="84"/>
      <c r="AN98" s="84"/>
      <c r="AO98" s="84"/>
      <c r="AP98" s="84"/>
      <c r="AQ98" s="84"/>
      <c r="AR98" s="84"/>
      <c r="AS98" s="84"/>
      <c r="AT98" s="84"/>
      <c r="AU98" s="84"/>
      <c r="AV98" s="84"/>
      <c r="AW98" s="84"/>
      <c r="AX98" s="84"/>
      <c r="AY98" s="84"/>
      <c r="AZ98" s="84"/>
      <c r="BA98" s="84"/>
      <c r="BB98" s="84"/>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row>
    <row r="99" spans="1:91" ht="7.5" customHeight="1">
      <c r="A99" s="112"/>
      <c r="B99" s="128"/>
      <c r="C99" s="128"/>
      <c r="D99" s="128"/>
      <c r="E99" s="128"/>
      <c r="F99" s="129"/>
      <c r="G99" s="128"/>
      <c r="H99" s="128"/>
      <c r="I99" s="128"/>
      <c r="J99" s="128"/>
      <c r="K99" s="129"/>
      <c r="L99" s="128"/>
      <c r="M99" s="128"/>
      <c r="N99" s="128"/>
      <c r="O99" s="128"/>
      <c r="P99" s="129"/>
      <c r="Q99" s="128"/>
      <c r="R99" s="128"/>
      <c r="S99" s="128"/>
      <c r="T99" s="128"/>
      <c r="U99" s="129"/>
      <c r="V99" s="128"/>
      <c r="W99" s="128"/>
      <c r="X99" s="128"/>
      <c r="Y99" s="128"/>
      <c r="Z99" s="129"/>
      <c r="AA99" s="128"/>
      <c r="AB99" s="128"/>
      <c r="AC99" s="128"/>
      <c r="AD99" s="128"/>
      <c r="AE99" s="129"/>
      <c r="AF99" s="128"/>
      <c r="AG99" s="128"/>
      <c r="AH99" s="329"/>
      <c r="AI99" s="84"/>
      <c r="AJ99" s="84"/>
      <c r="AK99" s="84"/>
      <c r="AL99" s="84"/>
      <c r="AM99" s="84"/>
      <c r="AN99" s="84"/>
      <c r="AO99" s="84"/>
      <c r="AP99" s="84"/>
      <c r="AQ99" s="84"/>
      <c r="AR99" s="84"/>
      <c r="AS99" s="84"/>
      <c r="AT99" s="84"/>
      <c r="AU99" s="84"/>
      <c r="AV99" s="84"/>
      <c r="AW99" s="84"/>
      <c r="AX99" s="84"/>
      <c r="AY99" s="84"/>
      <c r="AZ99" s="84"/>
      <c r="BA99" s="84"/>
      <c r="BB99" s="84"/>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row>
    <row r="100" spans="1:91" collapsed="1">
      <c r="A100" s="116" t="s">
        <v>91</v>
      </c>
      <c r="B100" s="130"/>
      <c r="C100" s="130"/>
      <c r="D100" s="130"/>
      <c r="E100" s="130"/>
      <c r="F100" s="131"/>
      <c r="G100" s="130"/>
      <c r="H100" s="130"/>
      <c r="I100" s="130"/>
      <c r="J100" s="130"/>
      <c r="K100" s="131"/>
      <c r="L100" s="130"/>
      <c r="M100" s="130"/>
      <c r="N100" s="130"/>
      <c r="O100" s="130"/>
      <c r="P100" s="131"/>
      <c r="Q100" s="130"/>
      <c r="R100" s="130"/>
      <c r="S100" s="130"/>
      <c r="T100" s="130"/>
      <c r="U100" s="131"/>
      <c r="V100" s="130"/>
      <c r="W100" s="130"/>
      <c r="X100" s="276"/>
      <c r="Y100" s="130"/>
      <c r="Z100" s="131"/>
      <c r="AA100" s="130"/>
      <c r="AB100" s="350"/>
      <c r="AC100" s="278"/>
      <c r="AD100" s="278"/>
      <c r="AE100" s="293"/>
      <c r="AF100" s="130"/>
      <c r="AG100" s="351"/>
      <c r="AH100" s="330"/>
      <c r="AI100" s="84"/>
      <c r="AJ100" s="84"/>
      <c r="AK100" s="84"/>
      <c r="AL100" s="84"/>
      <c r="AM100" s="84"/>
      <c r="AN100" s="84"/>
      <c r="AO100" s="84"/>
      <c r="AP100" s="84"/>
      <c r="AQ100" s="84"/>
      <c r="AR100" s="84"/>
      <c r="AS100" s="84"/>
      <c r="AT100" s="84"/>
      <c r="AU100" s="84"/>
      <c r="AV100" s="84"/>
      <c r="AW100" s="84"/>
      <c r="AX100" s="84"/>
      <c r="AY100" s="84"/>
      <c r="AZ100" s="84"/>
      <c r="BA100" s="84"/>
      <c r="BB100" s="84"/>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row>
    <row r="101" spans="1:91" ht="11.25" customHeight="1">
      <c r="A101" s="117"/>
      <c r="B101" s="132"/>
      <c r="C101" s="132"/>
      <c r="D101" s="132"/>
      <c r="E101" s="132"/>
      <c r="F101" s="133"/>
      <c r="G101" s="132"/>
      <c r="H101" s="132"/>
      <c r="I101" s="132"/>
      <c r="J101" s="132"/>
      <c r="K101" s="133"/>
      <c r="L101" s="132"/>
      <c r="M101" s="132"/>
      <c r="N101" s="132"/>
      <c r="O101" s="132"/>
      <c r="P101" s="133"/>
      <c r="Q101" s="132"/>
      <c r="R101" s="132"/>
      <c r="S101" s="132"/>
      <c r="T101" s="132"/>
      <c r="U101" s="133"/>
      <c r="V101" s="132"/>
      <c r="W101" s="132"/>
      <c r="X101" s="132"/>
      <c r="Y101" s="132"/>
      <c r="Z101" s="133"/>
      <c r="AA101" s="132"/>
      <c r="AB101" s="132"/>
      <c r="AC101" s="265"/>
      <c r="AD101" s="265"/>
      <c r="AE101" s="133"/>
      <c r="AF101" s="132"/>
      <c r="AG101" s="132"/>
      <c r="AH101" s="331"/>
      <c r="AI101" s="84"/>
      <c r="AJ101" s="84"/>
      <c r="AK101" s="84"/>
      <c r="AL101" s="84"/>
      <c r="AM101" s="84"/>
      <c r="AN101" s="84"/>
      <c r="AO101" s="84"/>
      <c r="AP101" s="84"/>
      <c r="AQ101" s="84"/>
      <c r="AR101" s="84"/>
      <c r="AS101" s="84"/>
      <c r="AT101" s="84"/>
      <c r="AU101" s="84"/>
      <c r="AV101" s="84"/>
      <c r="AW101" s="84"/>
      <c r="AX101" s="84"/>
      <c r="AY101" s="84"/>
      <c r="AZ101" s="84"/>
      <c r="BA101" s="84"/>
      <c r="BB101" s="84"/>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row>
    <row r="102" spans="1:91">
      <c r="A102" s="102" t="s">
        <v>50</v>
      </c>
      <c r="B102" s="134">
        <f t="shared" ref="B102" si="177">B37/B10</f>
        <v>0.61639748329765842</v>
      </c>
      <c r="C102" s="127">
        <f t="shared" ref="C102:Z102" si="178">C37/C10</f>
        <v>0.61619691904274987</v>
      </c>
      <c r="D102" s="127">
        <f t="shared" si="178"/>
        <v>0.56922035382237202</v>
      </c>
      <c r="E102" s="127">
        <f t="shared" si="178"/>
        <v>0.56748202428871231</v>
      </c>
      <c r="F102" s="135">
        <f t="shared" si="178"/>
        <v>0.59518265621508559</v>
      </c>
      <c r="G102" s="127">
        <f t="shared" si="178"/>
        <v>0.63925328985353458</v>
      </c>
      <c r="H102" s="127">
        <f t="shared" si="178"/>
        <v>0.56575069293879099</v>
      </c>
      <c r="I102" s="127">
        <f t="shared" si="178"/>
        <v>0.59829878037320361</v>
      </c>
      <c r="J102" s="127">
        <f t="shared" si="178"/>
        <v>0.49892228487783891</v>
      </c>
      <c r="K102" s="135">
        <f t="shared" si="178"/>
        <v>0.57566411470740408</v>
      </c>
      <c r="L102" s="127">
        <f t="shared" si="178"/>
        <v>0.15058928787411996</v>
      </c>
      <c r="M102" s="136">
        <f t="shared" si="178"/>
        <v>-0.47210300429184548</v>
      </c>
      <c r="N102" s="136">
        <f t="shared" si="178"/>
        <v>-0.36932921951776942</v>
      </c>
      <c r="O102" s="136">
        <f t="shared" si="178"/>
        <v>0.45918953370648968</v>
      </c>
      <c r="P102" s="135">
        <f t="shared" si="178"/>
        <v>5.9661314471349931E-2</v>
      </c>
      <c r="Q102" s="127">
        <f t="shared" si="178"/>
        <v>0.63105559164505687</v>
      </c>
      <c r="R102" s="136">
        <f t="shared" si="178"/>
        <v>0.53328726700382401</v>
      </c>
      <c r="S102" s="136">
        <f t="shared" si="178"/>
        <v>0.44704953742765713</v>
      </c>
      <c r="T102" s="136">
        <f t="shared" si="178"/>
        <v>0.66939510070299379</v>
      </c>
      <c r="U102" s="135">
        <f t="shared" si="178"/>
        <v>0.58799238201543214</v>
      </c>
      <c r="V102" s="127">
        <f t="shared" si="178"/>
        <v>0.60152356499511572</v>
      </c>
      <c r="W102" s="136">
        <f t="shared" si="178"/>
        <v>0.58736122393717849</v>
      </c>
      <c r="X102" s="136">
        <f t="shared" si="178"/>
        <v>0.41605972323379459</v>
      </c>
      <c r="Y102" s="136">
        <f t="shared" si="178"/>
        <v>0.41343792633015009</v>
      </c>
      <c r="Z102" s="135">
        <f t="shared" si="178"/>
        <v>0.50323917783249428</v>
      </c>
      <c r="AA102" s="127">
        <f t="shared" ref="AA102:AB102" si="179">AA37/AA10</f>
        <v>0.5605744369334289</v>
      </c>
      <c r="AB102" s="127">
        <f t="shared" si="179"/>
        <v>0.63905401086609137</v>
      </c>
      <c r="AC102" s="127">
        <f t="shared" ref="AC102" si="180">AC37/AC10</f>
        <v>0.59725426335549825</v>
      </c>
      <c r="AD102" s="127">
        <f t="shared" ref="AD102" si="181">AD37/AD10</f>
        <v>0.50851097260776201</v>
      </c>
      <c r="AE102" s="135">
        <f>AE37/AE10</f>
        <v>0.58490268196814477</v>
      </c>
      <c r="AF102" s="127">
        <f t="shared" ref="AF102:AG102" si="182">AF37/AF10</f>
        <v>0.64972216505453795</v>
      </c>
      <c r="AG102" s="127">
        <f t="shared" si="182"/>
        <v>0.46008666894742845</v>
      </c>
      <c r="AH102" s="332">
        <f t="shared" ref="AH102" si="183">AH37/AH10</f>
        <v>0.55344555573246101</v>
      </c>
      <c r="AI102" s="84"/>
      <c r="AJ102" s="84"/>
      <c r="AK102" s="84"/>
      <c r="AL102" s="84"/>
      <c r="AM102" s="84"/>
      <c r="AN102" s="84"/>
      <c r="AO102" s="84"/>
      <c r="AP102" s="84"/>
      <c r="AQ102" s="84"/>
      <c r="AR102" s="84"/>
      <c r="AS102" s="84"/>
      <c r="AT102" s="84"/>
      <c r="AU102" s="84"/>
      <c r="AV102" s="84"/>
      <c r="AW102" s="84"/>
      <c r="AX102" s="84"/>
      <c r="AY102" s="84"/>
      <c r="AZ102" s="84"/>
      <c r="BA102" s="84"/>
      <c r="BB102" s="84"/>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row>
    <row r="103" spans="1:91">
      <c r="A103" s="102"/>
      <c r="B103" s="137"/>
      <c r="C103" s="137"/>
      <c r="D103" s="137"/>
      <c r="E103" s="137"/>
      <c r="F103" s="138"/>
      <c r="G103" s="137"/>
      <c r="H103" s="137"/>
      <c r="I103" s="137"/>
      <c r="J103" s="137"/>
      <c r="K103" s="138"/>
      <c r="L103" s="137"/>
      <c r="M103" s="137"/>
      <c r="N103" s="137"/>
      <c r="O103" s="137"/>
      <c r="P103" s="138"/>
      <c r="Q103" s="137"/>
      <c r="R103" s="137"/>
      <c r="S103" s="137"/>
      <c r="T103" s="137"/>
      <c r="U103" s="138"/>
      <c r="V103" s="137"/>
      <c r="W103" s="137"/>
      <c r="X103" s="137"/>
      <c r="Y103" s="137"/>
      <c r="Z103" s="138"/>
      <c r="AA103" s="137"/>
      <c r="AB103" s="137"/>
      <c r="AC103" s="137"/>
      <c r="AD103" s="137"/>
      <c r="AE103" s="138"/>
      <c r="AF103" s="137"/>
      <c r="AG103" s="137"/>
      <c r="AH103" s="328"/>
      <c r="AI103" s="84"/>
      <c r="AJ103" s="84"/>
      <c r="AK103" s="84"/>
      <c r="AL103" s="84"/>
      <c r="AM103" s="84"/>
      <c r="AN103" s="84"/>
      <c r="AO103" s="84"/>
      <c r="AP103" s="84"/>
      <c r="AQ103" s="84"/>
      <c r="AR103" s="84"/>
      <c r="AS103" s="84"/>
      <c r="AT103" s="84"/>
      <c r="AU103" s="84"/>
      <c r="AV103" s="84"/>
      <c r="AW103" s="84"/>
      <c r="AX103" s="84"/>
      <c r="AY103" s="84"/>
      <c r="AZ103" s="84"/>
      <c r="BA103" s="84"/>
      <c r="BB103" s="84"/>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row>
    <row r="104" spans="1:91">
      <c r="A104" s="102" t="s">
        <v>51</v>
      </c>
      <c r="B104" s="134">
        <f t="shared" ref="B104" si="184">B39/B17</f>
        <v>0.62806240296868487</v>
      </c>
      <c r="C104" s="127">
        <f t="shared" ref="C104:Z104" si="185">C39/C17</f>
        <v>0.62330725654167796</v>
      </c>
      <c r="D104" s="127">
        <f t="shared" si="185"/>
        <v>0.51324232454147201</v>
      </c>
      <c r="E104" s="127">
        <f t="shared" si="185"/>
        <v>0.4914665747584217</v>
      </c>
      <c r="F104" s="135">
        <f t="shared" si="185"/>
        <v>0.55658360045496846</v>
      </c>
      <c r="G104" s="127">
        <f t="shared" si="185"/>
        <v>0.51877062278207819</v>
      </c>
      <c r="H104" s="127">
        <f t="shared" si="185"/>
        <v>0.57436551055441332</v>
      </c>
      <c r="I104" s="127">
        <f t="shared" si="185"/>
        <v>0.51504535732723655</v>
      </c>
      <c r="J104" s="127">
        <f t="shared" si="185"/>
        <v>0.50313700868907496</v>
      </c>
      <c r="K104" s="135">
        <f t="shared" si="185"/>
        <v>0.52535383110345635</v>
      </c>
      <c r="L104" s="127">
        <f t="shared" si="185"/>
        <v>0.14732693951191719</v>
      </c>
      <c r="M104" s="136">
        <f t="shared" si="185"/>
        <v>-1.4045169946332736</v>
      </c>
      <c r="N104" s="136">
        <f t="shared" si="185"/>
        <v>0.2448362899498738</v>
      </c>
      <c r="O104" s="136">
        <f t="shared" si="185"/>
        <v>0.33562360649770212</v>
      </c>
      <c r="P104" s="135">
        <f t="shared" si="185"/>
        <v>0.1891166497638731</v>
      </c>
      <c r="Q104" s="127">
        <f t="shared" si="185"/>
        <v>0.35242116894905084</v>
      </c>
      <c r="R104" s="136">
        <f t="shared" si="185"/>
        <v>0.4889782299529592</v>
      </c>
      <c r="S104" s="136">
        <f t="shared" si="185"/>
        <v>0.49325385209037442</v>
      </c>
      <c r="T104" s="136">
        <f t="shared" si="185"/>
        <v>0.55391169425087106</v>
      </c>
      <c r="U104" s="135">
        <f t="shared" si="185"/>
        <v>0.49748485128821868</v>
      </c>
      <c r="V104" s="127">
        <f t="shared" si="185"/>
        <v>0.48638512532023348</v>
      </c>
      <c r="W104" s="136">
        <f t="shared" si="185"/>
        <v>0.59987866626222086</v>
      </c>
      <c r="X104" s="136">
        <f t="shared" si="185"/>
        <v>0.47761357897279377</v>
      </c>
      <c r="Y104" s="136">
        <f t="shared" si="185"/>
        <v>0.53215241956222492</v>
      </c>
      <c r="Z104" s="135">
        <f t="shared" si="185"/>
        <v>0.52532125925309825</v>
      </c>
      <c r="AA104" s="127">
        <f t="shared" ref="AA104:AB104" si="186">AA39/AA17</f>
        <v>0.57853175140805546</v>
      </c>
      <c r="AB104" s="127">
        <f t="shared" si="186"/>
        <v>0.56913530073777663</v>
      </c>
      <c r="AC104" s="127">
        <f t="shared" ref="AC104" si="187">AC39/AC17</f>
        <v>0.60106108351581833</v>
      </c>
      <c r="AD104" s="127">
        <f t="shared" ref="AD104" si="188">AD39/AD17</f>
        <v>0.47815650504080653</v>
      </c>
      <c r="AE104" s="135">
        <f>AE39/AE17</f>
        <v>0.5546066418270359</v>
      </c>
      <c r="AF104" s="127">
        <f t="shared" ref="AF104:AG104" si="189">AF39/AF17</f>
        <v>0.54655851680185397</v>
      </c>
      <c r="AG104" s="127">
        <f t="shared" si="189"/>
        <v>0.50656214389563436</v>
      </c>
      <c r="AH104" s="332">
        <f t="shared" ref="AH104" si="190">AH39/AH17</f>
        <v>0.52491281047975502</v>
      </c>
      <c r="AI104" s="84"/>
      <c r="AJ104" s="84"/>
      <c r="AK104" s="84"/>
      <c r="AL104" s="84"/>
      <c r="AM104" s="84"/>
      <c r="AN104" s="84"/>
      <c r="AO104" s="84"/>
      <c r="AP104" s="84"/>
      <c r="AQ104" s="84"/>
      <c r="AR104" s="84"/>
      <c r="AS104" s="84"/>
      <c r="AT104" s="84"/>
      <c r="AU104" s="84"/>
      <c r="AV104" s="84"/>
      <c r="AW104" s="84"/>
      <c r="AX104" s="84"/>
      <c r="AY104" s="84"/>
      <c r="AZ104" s="84"/>
      <c r="BA104" s="84"/>
      <c r="BB104" s="84"/>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row>
    <row r="105" spans="1:91">
      <c r="A105" s="103"/>
      <c r="B105" s="137"/>
      <c r="C105" s="137"/>
      <c r="D105" s="137"/>
      <c r="E105" s="137"/>
      <c r="F105" s="138"/>
      <c r="G105" s="137"/>
      <c r="H105" s="137"/>
      <c r="I105" s="137"/>
      <c r="J105" s="137"/>
      <c r="K105" s="138"/>
      <c r="L105" s="137"/>
      <c r="M105" s="137"/>
      <c r="N105" s="137"/>
      <c r="O105" s="137"/>
      <c r="P105" s="138"/>
      <c r="Q105" s="137"/>
      <c r="R105" s="137"/>
      <c r="S105" s="137"/>
      <c r="T105" s="137"/>
      <c r="U105" s="138"/>
      <c r="V105" s="137"/>
      <c r="W105" s="137"/>
      <c r="X105" s="137"/>
      <c r="Y105" s="137"/>
      <c r="Z105" s="138"/>
      <c r="AA105" s="137"/>
      <c r="AB105" s="137"/>
      <c r="AC105" s="137"/>
      <c r="AD105" s="137"/>
      <c r="AE105" s="138"/>
      <c r="AF105" s="137"/>
      <c r="AG105" s="137"/>
      <c r="AH105" s="328"/>
      <c r="AI105" s="84"/>
      <c r="AJ105" s="84"/>
      <c r="AK105" s="84"/>
      <c r="AL105" s="84"/>
      <c r="AM105" s="84"/>
      <c r="AN105" s="84"/>
      <c r="AO105" s="84"/>
      <c r="AP105" s="84"/>
      <c r="AQ105" s="84"/>
      <c r="AR105" s="84"/>
      <c r="AS105" s="84"/>
      <c r="AT105" s="84"/>
      <c r="AU105" s="84"/>
      <c r="AV105" s="84"/>
      <c r="AW105" s="84"/>
      <c r="AX105" s="84"/>
      <c r="AY105" s="84"/>
      <c r="AZ105" s="84"/>
      <c r="BA105" s="84"/>
      <c r="BB105" s="84"/>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row>
    <row r="106" spans="1:91">
      <c r="A106" s="102" t="s">
        <v>52</v>
      </c>
      <c r="B106" s="136">
        <f t="shared" ref="B106:G106" si="191">B42/B20</f>
        <v>-1.1163663663663663</v>
      </c>
      <c r="C106" s="136">
        <f t="shared" si="191"/>
        <v>0.4728157759716663</v>
      </c>
      <c r="D106" s="136">
        <f t="shared" si="191"/>
        <v>-0.3175644888571425</v>
      </c>
      <c r="E106" s="136">
        <f t="shared" si="191"/>
        <v>-0.22689019542126346</v>
      </c>
      <c r="F106" s="139">
        <f t="shared" si="191"/>
        <v>-4.8113993473284863E-2</v>
      </c>
      <c r="G106" s="136">
        <f t="shared" si="191"/>
        <v>0.39167439632489753</v>
      </c>
      <c r="H106" s="136">
        <f>H42/H20</f>
        <v>0.3534363885810079</v>
      </c>
      <c r="I106" s="136">
        <f t="shared" ref="I106:Z106" si="192">I42/I20</f>
        <v>0.54229316229803881</v>
      </c>
      <c r="J106" s="136">
        <f t="shared" si="192"/>
        <v>0.46933149552033082</v>
      </c>
      <c r="K106" s="139">
        <f t="shared" si="192"/>
        <v>0.43385913362821332</v>
      </c>
      <c r="L106" s="136">
        <f t="shared" si="192"/>
        <v>1.7146997143996156E-2</v>
      </c>
      <c r="M106" s="136">
        <f t="shared" si="192"/>
        <v>0.53893129770992365</v>
      </c>
      <c r="N106" s="136">
        <f t="shared" si="192"/>
        <v>0.46276595744680848</v>
      </c>
      <c r="O106" s="136">
        <f t="shared" si="192"/>
        <v>0.51145933807421029</v>
      </c>
      <c r="P106" s="139">
        <f t="shared" si="192"/>
        <v>0.35799931278042774</v>
      </c>
      <c r="Q106" s="136">
        <f t="shared" si="192"/>
        <v>0.45661303295055106</v>
      </c>
      <c r="R106" s="136">
        <f t="shared" si="192"/>
        <v>0.5999762301551963</v>
      </c>
      <c r="S106" s="136">
        <f t="shared" si="192"/>
        <v>0.76550874441284444</v>
      </c>
      <c r="T106" s="136">
        <f t="shared" si="192"/>
        <v>0.59738838269140859</v>
      </c>
      <c r="U106" s="139">
        <f t="shared" si="192"/>
        <v>0.62647876736482144</v>
      </c>
      <c r="V106" s="136">
        <f t="shared" si="192"/>
        <v>0.61622690210631248</v>
      </c>
      <c r="W106" s="136">
        <f t="shared" si="192"/>
        <v>0.62093171665603064</v>
      </c>
      <c r="X106" s="136">
        <f t="shared" si="192"/>
        <v>0.6500802568218299</v>
      </c>
      <c r="Y106" s="136">
        <f t="shared" si="192"/>
        <v>0.59068346697212681</v>
      </c>
      <c r="Z106" s="139">
        <f t="shared" si="192"/>
        <v>0.61360554713198057</v>
      </c>
      <c r="AA106" s="136">
        <f t="shared" ref="AA106:AB106" si="193">AA42/AA20</f>
        <v>0.68124606670862176</v>
      </c>
      <c r="AB106" s="136">
        <f t="shared" si="193"/>
        <v>0.54552156284555842</v>
      </c>
      <c r="AC106" s="136">
        <f t="shared" ref="AC106" si="194">AC42/AC20</f>
        <v>0.72502134927412465</v>
      </c>
      <c r="AD106" s="136">
        <f t="shared" ref="AD106" si="195">AD42/AD20</f>
        <v>0.92423900789177005</v>
      </c>
      <c r="AE106" s="139">
        <f>AE42/AE20</f>
        <v>0.74353230235583179</v>
      </c>
      <c r="AF106" s="136">
        <f t="shared" ref="AF106:AG106" si="196">AF42/AF20</f>
        <v>0.61530612244897964</v>
      </c>
      <c r="AG106" s="136">
        <f t="shared" si="196"/>
        <v>0.67157683294275194</v>
      </c>
      <c r="AH106" s="333">
        <f t="shared" ref="AH106" si="197">AH42/AH20</f>
        <v>0.64928239336971905</v>
      </c>
      <c r="AI106" s="84"/>
      <c r="AJ106" s="84"/>
      <c r="AK106" s="84"/>
      <c r="AL106" s="84"/>
      <c r="AM106" s="84"/>
      <c r="AN106" s="84"/>
      <c r="AO106" s="84"/>
      <c r="AP106" s="84"/>
      <c r="AQ106" s="84"/>
      <c r="AR106" s="84"/>
      <c r="AS106" s="84"/>
      <c r="AT106" s="84"/>
      <c r="AU106" s="84"/>
      <c r="AV106" s="84"/>
      <c r="AW106" s="84"/>
      <c r="AX106" s="84"/>
      <c r="AY106" s="84"/>
      <c r="AZ106" s="84"/>
      <c r="BA106" s="84"/>
      <c r="BB106" s="84"/>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row>
    <row r="107" spans="1:91">
      <c r="A107" s="102"/>
      <c r="B107" s="127"/>
      <c r="C107" s="127"/>
      <c r="D107" s="127"/>
      <c r="E107" s="127"/>
      <c r="F107" s="135"/>
      <c r="G107" s="127"/>
      <c r="H107" s="127"/>
      <c r="I107" s="127"/>
      <c r="J107" s="127"/>
      <c r="K107" s="135"/>
      <c r="L107" s="127"/>
      <c r="M107" s="127"/>
      <c r="N107" s="127"/>
      <c r="O107" s="127"/>
      <c r="P107" s="135"/>
      <c r="Q107" s="127"/>
      <c r="R107" s="127"/>
      <c r="S107" s="127"/>
      <c r="T107" s="127"/>
      <c r="U107" s="135"/>
      <c r="V107" s="127"/>
      <c r="W107" s="127"/>
      <c r="X107" s="127"/>
      <c r="Y107" s="127"/>
      <c r="Z107" s="135"/>
      <c r="AA107" s="127"/>
      <c r="AB107" s="127"/>
      <c r="AC107" s="127"/>
      <c r="AD107" s="127"/>
      <c r="AE107" s="135"/>
      <c r="AF107" s="127"/>
      <c r="AG107" s="127"/>
      <c r="AH107" s="332"/>
      <c r="AI107" s="84"/>
      <c r="AJ107" s="84"/>
      <c r="AK107" s="84"/>
      <c r="AL107" s="84"/>
      <c r="AM107" s="84"/>
      <c r="AN107" s="84"/>
      <c r="AO107" s="84"/>
      <c r="AP107" s="84"/>
      <c r="AQ107" s="84"/>
      <c r="AR107" s="84"/>
      <c r="AS107" s="84"/>
      <c r="AT107" s="84"/>
      <c r="AU107" s="84"/>
      <c r="AV107" s="84"/>
      <c r="AW107" s="84"/>
      <c r="AX107" s="84"/>
      <c r="AY107" s="84"/>
      <c r="AZ107" s="84"/>
      <c r="BA107" s="84"/>
      <c r="BB107" s="84"/>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row>
    <row r="108" spans="1:91">
      <c r="A108" s="104" t="s">
        <v>92</v>
      </c>
      <c r="B108" s="140">
        <f t="shared" ref="B108:L108" si="198">B44/B23</f>
        <v>0.59648875082368447</v>
      </c>
      <c r="C108" s="140">
        <f t="shared" si="198"/>
        <v>0.61420735515849878</v>
      </c>
      <c r="D108" s="140">
        <f t="shared" si="198"/>
        <v>0.5138425140791375</v>
      </c>
      <c r="E108" s="140">
        <f t="shared" si="198"/>
        <v>0.50147286059663843</v>
      </c>
      <c r="F108" s="141">
        <f t="shared" si="198"/>
        <v>0.55536517349564252</v>
      </c>
      <c r="G108" s="140">
        <f t="shared" si="198"/>
        <v>0.56285723987279712</v>
      </c>
      <c r="H108" s="140">
        <f t="shared" si="198"/>
        <v>0.56827200974031788</v>
      </c>
      <c r="I108" s="140">
        <f t="shared" si="198"/>
        <v>0.54543305540058118</v>
      </c>
      <c r="J108" s="140">
        <f t="shared" si="198"/>
        <v>0.50175616625529262</v>
      </c>
      <c r="K108" s="141">
        <f t="shared" si="198"/>
        <v>0.54129492040569727</v>
      </c>
      <c r="L108" s="140">
        <f t="shared" si="198"/>
        <v>0.14572193220273924</v>
      </c>
      <c r="M108" s="142" t="s">
        <v>93</v>
      </c>
      <c r="N108" s="140">
        <f t="shared" ref="N108:Z108" si="199">N44/N23</f>
        <v>0.1027753918831866</v>
      </c>
      <c r="O108" s="140">
        <f t="shared" si="199"/>
        <v>0.36279751151841244</v>
      </c>
      <c r="P108" s="141">
        <f t="shared" si="199"/>
        <v>0.15722283453647001</v>
      </c>
      <c r="Q108" s="140">
        <f t="shared" si="199"/>
        <v>0.44591526036022089</v>
      </c>
      <c r="R108" s="140">
        <f t="shared" si="199"/>
        <v>0.50246295751152981</v>
      </c>
      <c r="S108" s="140">
        <f t="shared" si="199"/>
        <v>0.48556588106427334</v>
      </c>
      <c r="T108" s="140">
        <f t="shared" si="199"/>
        <v>0.58982057989168479</v>
      </c>
      <c r="U108" s="141">
        <f t="shared" si="199"/>
        <v>0.52732430173844469</v>
      </c>
      <c r="V108" s="140">
        <f t="shared" si="199"/>
        <v>0.5291991471783597</v>
      </c>
      <c r="W108" s="140">
        <f t="shared" si="199"/>
        <v>0.59532500540774391</v>
      </c>
      <c r="X108" s="140">
        <f t="shared" si="199"/>
        <v>0.46107192204203329</v>
      </c>
      <c r="Y108" s="140">
        <f t="shared" si="199"/>
        <v>0.49821512351345287</v>
      </c>
      <c r="Z108" s="141">
        <f t="shared" si="199"/>
        <v>0.5197885673442928</v>
      </c>
      <c r="AA108" s="140">
        <f t="shared" ref="AA108:AB108" si="200">AA44/AA23</f>
        <v>0.57565615439468176</v>
      </c>
      <c r="AB108" s="140">
        <f t="shared" si="200"/>
        <v>0.59081027567131728</v>
      </c>
      <c r="AC108" s="140">
        <f t="shared" ref="AC108" si="201">AC44/AC23</f>
        <v>0.6036324786324786</v>
      </c>
      <c r="AD108" s="140">
        <f t="shared" ref="AD108" si="202">AD44/AD23</f>
        <v>0.50789369666813922</v>
      </c>
      <c r="AE108" s="141">
        <f>AE44/AE23</f>
        <v>0.57182150203153892</v>
      </c>
      <c r="AF108" s="140">
        <f t="shared" ref="AF108:AG108" si="203">AF44/AF23</f>
        <v>0.59260897589828498</v>
      </c>
      <c r="AG108" s="140">
        <f t="shared" si="203"/>
        <v>0.49377817245759376</v>
      </c>
      <c r="AH108" s="334">
        <f t="shared" ref="AH108" si="204">AH44/AH23</f>
        <v>0.5403012779324623</v>
      </c>
      <c r="AI108" s="84"/>
      <c r="AJ108" s="84"/>
      <c r="AK108" s="84"/>
      <c r="AL108" s="84"/>
      <c r="AM108" s="84"/>
      <c r="AN108" s="84"/>
      <c r="AO108" s="84"/>
      <c r="AP108" s="84"/>
      <c r="AQ108" s="84"/>
      <c r="AR108" s="84"/>
      <c r="AS108" s="84"/>
      <c r="AT108" s="84"/>
      <c r="AU108" s="84"/>
      <c r="AV108" s="84"/>
      <c r="AW108" s="84"/>
      <c r="AX108" s="84"/>
      <c r="AY108" s="84"/>
      <c r="AZ108" s="84"/>
      <c r="BA108" s="84"/>
      <c r="BB108" s="84"/>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row>
    <row r="109" spans="1:91" ht="7.5" customHeight="1">
      <c r="A109" s="9"/>
      <c r="B109" s="47"/>
      <c r="C109" s="47"/>
      <c r="U109" s="65"/>
      <c r="V109" s="65"/>
      <c r="W109" s="65"/>
      <c r="X109" s="65"/>
      <c r="Y109" s="65"/>
      <c r="Z109" s="65"/>
      <c r="AA109" s="65"/>
      <c r="AB109" s="65"/>
      <c r="AC109" s="65"/>
      <c r="AD109" s="65"/>
      <c r="AE109" s="65"/>
      <c r="AF109" s="65"/>
      <c r="AG109" s="65"/>
      <c r="AH109" s="65"/>
      <c r="AI109" s="84"/>
      <c r="AJ109" s="84"/>
      <c r="AK109" s="84"/>
      <c r="AL109" s="84"/>
      <c r="AM109" s="84"/>
      <c r="AN109" s="84"/>
      <c r="AO109" s="84"/>
      <c r="AP109" s="84"/>
      <c r="AQ109" s="84"/>
      <c r="AR109" s="84"/>
      <c r="AS109" s="84"/>
      <c r="AT109" s="84"/>
      <c r="AU109" s="84"/>
      <c r="AV109" s="84"/>
      <c r="AW109" s="84"/>
      <c r="AX109" s="84"/>
      <c r="AY109" s="84"/>
      <c r="AZ109" s="84"/>
      <c r="BA109" s="84"/>
      <c r="BB109" s="84"/>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row>
    <row r="110" spans="1:91">
      <c r="A110" s="288" t="s">
        <v>94</v>
      </c>
      <c r="B110" s="146"/>
      <c r="C110" s="146"/>
      <c r="D110" s="146"/>
      <c r="E110" s="146"/>
      <c r="F110" s="146"/>
      <c r="G110" s="146"/>
      <c r="H110" s="146"/>
      <c r="I110" s="146"/>
      <c r="J110" s="146"/>
      <c r="K110" s="146"/>
      <c r="L110" s="146"/>
      <c r="M110" s="146"/>
      <c r="N110" s="146"/>
      <c r="O110" s="146"/>
      <c r="P110" s="98"/>
      <c r="Q110" s="98"/>
      <c r="R110" s="98"/>
      <c r="S110" s="98"/>
      <c r="T110" s="98"/>
      <c r="U110" s="146"/>
      <c r="V110" s="146"/>
      <c r="W110" s="146"/>
      <c r="X110" s="146"/>
      <c r="Y110" s="146"/>
      <c r="Z110" s="146"/>
      <c r="AA110" s="146"/>
      <c r="AB110" s="338"/>
      <c r="AC110" s="260"/>
      <c r="AD110" s="260"/>
      <c r="AE110" s="146"/>
      <c r="AF110" s="146"/>
      <c r="AG110" s="260"/>
      <c r="AH110" s="260"/>
      <c r="AI110" s="84"/>
      <c r="AJ110" s="84"/>
      <c r="AK110" s="84"/>
      <c r="AL110" s="84"/>
      <c r="AM110" s="84"/>
      <c r="AN110" s="84"/>
      <c r="AO110" s="84"/>
      <c r="AP110" s="84"/>
      <c r="AQ110" s="84"/>
      <c r="AR110" s="84"/>
      <c r="AS110" s="84"/>
      <c r="AT110" s="84"/>
      <c r="AU110" s="84"/>
      <c r="AV110" s="84"/>
      <c r="AW110" s="84"/>
      <c r="AX110" s="84"/>
      <c r="AY110" s="84"/>
      <c r="AZ110" s="84"/>
      <c r="BA110" s="84"/>
      <c r="BB110" s="84"/>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row>
    <row r="111" spans="1:91" ht="33" customHeight="1">
      <c r="A111" s="288" t="s">
        <v>95</v>
      </c>
      <c r="B111" s="147"/>
      <c r="C111" s="147"/>
      <c r="D111" s="147"/>
      <c r="E111" s="147"/>
      <c r="F111" s="147"/>
      <c r="G111" s="147"/>
      <c r="H111" s="147"/>
      <c r="I111" s="147"/>
      <c r="J111" s="147"/>
      <c r="K111" s="147"/>
      <c r="L111" s="147"/>
      <c r="M111" s="147"/>
      <c r="N111" s="147"/>
      <c r="O111" s="147"/>
      <c r="P111" s="88"/>
      <c r="Q111" s="88"/>
      <c r="R111" s="88"/>
      <c r="S111" s="88"/>
      <c r="T111" s="88"/>
      <c r="U111" s="147"/>
      <c r="V111" s="147"/>
      <c r="W111" s="147"/>
      <c r="X111" s="147"/>
      <c r="Y111" s="147"/>
      <c r="Z111" s="147"/>
      <c r="AA111" s="147"/>
      <c r="AB111" s="147"/>
      <c r="AC111" s="260"/>
      <c r="AD111" s="260"/>
      <c r="AE111" s="147"/>
      <c r="AF111" s="147"/>
      <c r="AG111" s="147"/>
      <c r="AH111" s="147"/>
      <c r="AI111" s="84"/>
      <c r="AJ111" s="84"/>
      <c r="AK111" s="84"/>
      <c r="AL111" s="84"/>
      <c r="AM111" s="84"/>
      <c r="AN111" s="84"/>
      <c r="AO111" s="84"/>
      <c r="AP111" s="84"/>
      <c r="AQ111" s="84"/>
      <c r="AR111" s="84"/>
      <c r="AS111" s="84"/>
      <c r="AT111" s="84"/>
      <c r="AU111" s="84"/>
      <c r="AV111" s="84"/>
      <c r="AW111" s="84"/>
      <c r="AX111" s="84"/>
      <c r="AY111" s="84"/>
      <c r="AZ111" s="84"/>
      <c r="BA111" s="84"/>
      <c r="BB111" s="84"/>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row>
    <row r="112" spans="1:91">
      <c r="A112" s="288" t="s">
        <v>163</v>
      </c>
      <c r="B112" s="147"/>
      <c r="C112" s="147"/>
      <c r="D112" s="147"/>
      <c r="E112" s="147"/>
      <c r="F112" s="147"/>
      <c r="G112" s="147"/>
      <c r="H112" s="147"/>
      <c r="I112" s="147"/>
      <c r="J112" s="147"/>
      <c r="K112" s="147"/>
      <c r="L112" s="147"/>
      <c r="M112" s="147"/>
      <c r="N112" s="147"/>
      <c r="O112" s="147"/>
      <c r="P112" s="88"/>
      <c r="Q112" s="88"/>
      <c r="R112" s="88"/>
      <c r="S112" s="88"/>
      <c r="T112" s="88"/>
      <c r="U112" s="147"/>
      <c r="V112" s="147"/>
      <c r="W112" s="147"/>
      <c r="X112" s="147"/>
      <c r="Y112" s="147"/>
      <c r="Z112" s="147"/>
      <c r="AA112" s="147"/>
      <c r="AB112" s="147"/>
      <c r="AC112" s="260"/>
      <c r="AD112" s="260"/>
      <c r="AE112" s="147"/>
      <c r="AF112" s="147"/>
      <c r="AG112" s="147"/>
      <c r="AH112" s="147"/>
      <c r="AI112" s="84"/>
      <c r="AJ112" s="84"/>
      <c r="AK112" s="84"/>
      <c r="AL112" s="84"/>
      <c r="AM112" s="84"/>
      <c r="AN112" s="84"/>
      <c r="AO112" s="84"/>
      <c r="AP112" s="84"/>
      <c r="AQ112" s="84"/>
      <c r="AR112" s="84"/>
      <c r="AS112" s="84"/>
      <c r="AT112" s="84"/>
      <c r="AU112" s="84"/>
      <c r="AV112" s="84"/>
      <c r="AW112" s="84"/>
      <c r="AX112" s="84"/>
      <c r="AY112" s="84"/>
      <c r="AZ112" s="84"/>
      <c r="BA112" s="84"/>
      <c r="BB112" s="84"/>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row>
    <row r="113" spans="1:91">
      <c r="A113" s="148"/>
      <c r="B113" s="147"/>
      <c r="C113" s="147"/>
      <c r="D113" s="147"/>
      <c r="E113" s="147"/>
      <c r="F113" s="147"/>
      <c r="G113" s="147"/>
      <c r="H113" s="147"/>
      <c r="I113" s="147"/>
      <c r="J113" s="147"/>
      <c r="K113" s="147"/>
      <c r="L113" s="147"/>
      <c r="M113" s="147"/>
      <c r="N113" s="147"/>
      <c r="O113" s="147"/>
      <c r="P113" s="88"/>
      <c r="Q113" s="88"/>
      <c r="R113" s="88"/>
      <c r="S113" s="88"/>
      <c r="T113" s="88"/>
      <c r="U113" s="147"/>
      <c r="V113" s="268"/>
      <c r="W113" s="147"/>
      <c r="X113" s="147"/>
      <c r="Y113" s="147"/>
      <c r="Z113" s="147"/>
      <c r="AA113" s="260"/>
      <c r="AB113" s="147"/>
      <c r="AC113" s="147"/>
      <c r="AD113" s="147"/>
      <c r="AE113" s="147"/>
      <c r="AF113" s="260"/>
      <c r="AG113" s="147"/>
      <c r="AH113" s="147"/>
      <c r="AI113" s="84"/>
      <c r="AJ113" s="84"/>
      <c r="AK113" s="84"/>
      <c r="AL113" s="84"/>
      <c r="AM113" s="84"/>
      <c r="AN113" s="84"/>
      <c r="AO113" s="84"/>
      <c r="AP113" s="84"/>
      <c r="AQ113" s="84"/>
      <c r="AR113" s="84"/>
      <c r="AS113" s="84"/>
      <c r="AT113" s="84"/>
      <c r="AU113" s="84"/>
      <c r="AV113" s="84"/>
      <c r="AW113" s="84"/>
      <c r="AX113" s="84"/>
      <c r="AY113" s="84"/>
      <c r="AZ113" s="84"/>
      <c r="BA113" s="84"/>
      <c r="BB113" s="84"/>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row>
    <row r="114" spans="1:91" ht="61.5" customHeight="1">
      <c r="A114" s="341" t="s">
        <v>3</v>
      </c>
      <c r="B114" s="147"/>
      <c r="C114" s="147"/>
      <c r="D114" s="147"/>
      <c r="E114" s="147"/>
      <c r="F114" s="147"/>
      <c r="G114" s="147"/>
      <c r="H114" s="147"/>
      <c r="I114" s="147"/>
      <c r="J114" s="147"/>
      <c r="K114" s="147"/>
      <c r="L114" s="147"/>
      <c r="M114" s="147"/>
      <c r="N114" s="147"/>
      <c r="O114" s="147"/>
      <c r="P114" s="88"/>
      <c r="Q114" s="88"/>
      <c r="R114" s="88"/>
      <c r="S114" s="88"/>
      <c r="T114" s="88"/>
      <c r="U114" s="147"/>
      <c r="V114" s="269"/>
      <c r="W114" s="147"/>
      <c r="X114" s="147"/>
      <c r="Y114" s="147"/>
      <c r="Z114" s="147"/>
      <c r="AA114" s="147"/>
      <c r="AB114" s="147"/>
      <c r="AC114" s="147"/>
      <c r="AD114" s="147"/>
      <c r="AE114" s="147"/>
      <c r="AF114" s="147"/>
      <c r="AG114" s="147"/>
      <c r="AH114" s="147"/>
      <c r="AI114" s="84"/>
      <c r="AJ114" s="84"/>
      <c r="AK114" s="84"/>
      <c r="AL114" s="84"/>
      <c r="AM114" s="84"/>
      <c r="AN114" s="84"/>
      <c r="AO114" s="84"/>
      <c r="AP114" s="84"/>
      <c r="AQ114" s="84"/>
      <c r="AR114" s="84"/>
      <c r="AS114" s="84"/>
      <c r="AT114" s="84"/>
      <c r="AU114" s="84"/>
      <c r="AV114" s="84"/>
      <c r="AW114" s="84"/>
      <c r="AX114" s="84"/>
      <c r="AY114" s="84"/>
      <c r="AZ114" s="84"/>
      <c r="BA114" s="84"/>
      <c r="BB114" s="84"/>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row>
    <row r="115" spans="1:91">
      <c r="A115" s="341"/>
      <c r="B115" s="147"/>
      <c r="C115" s="147"/>
      <c r="D115" s="147"/>
      <c r="E115" s="147"/>
      <c r="F115" s="147"/>
      <c r="G115" s="147"/>
      <c r="H115" s="147"/>
      <c r="I115" s="147"/>
      <c r="J115" s="147"/>
      <c r="K115" s="147"/>
      <c r="L115" s="147"/>
      <c r="M115" s="147"/>
      <c r="N115" s="147"/>
      <c r="O115" s="147"/>
      <c r="P115" s="88"/>
      <c r="Q115" s="88"/>
      <c r="R115" s="88"/>
      <c r="S115" s="88"/>
      <c r="T115" s="88"/>
      <c r="U115" s="147"/>
      <c r="V115" s="147"/>
      <c r="W115" s="147"/>
      <c r="X115" s="147"/>
      <c r="Y115" s="147"/>
      <c r="Z115" s="147"/>
      <c r="AA115" s="147"/>
      <c r="AB115" s="147"/>
      <c r="AC115" s="147"/>
      <c r="AD115" s="147"/>
      <c r="AE115" s="147"/>
      <c r="AF115" s="147"/>
      <c r="AG115" s="147"/>
      <c r="AH115" s="147"/>
      <c r="AI115" s="84"/>
      <c r="AJ115" s="84"/>
      <c r="AK115" s="84"/>
      <c r="AL115" s="84"/>
      <c r="AM115" s="84"/>
      <c r="AN115" s="84"/>
      <c r="AO115" s="84"/>
      <c r="AP115" s="84"/>
      <c r="AQ115" s="84"/>
      <c r="AR115" s="84"/>
      <c r="AS115" s="84"/>
      <c r="AT115" s="84"/>
      <c r="AU115" s="84"/>
      <c r="AV115" s="84"/>
      <c r="AW115" s="84"/>
      <c r="AX115" s="84"/>
      <c r="AY115" s="84"/>
      <c r="AZ115" s="84"/>
      <c r="BA115" s="84"/>
      <c r="BB115" s="84"/>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row>
    <row r="116" spans="1:91">
      <c r="A116" s="341"/>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84"/>
      <c r="AJ116" s="84"/>
      <c r="AK116" s="84"/>
      <c r="AL116" s="84"/>
      <c r="AM116" s="84"/>
      <c r="AN116" s="84"/>
      <c r="AO116" s="84"/>
      <c r="AP116" s="84"/>
      <c r="AQ116" s="84"/>
      <c r="AR116" s="84"/>
      <c r="AS116" s="84"/>
      <c r="AT116" s="84"/>
      <c r="AU116" s="84"/>
      <c r="AV116" s="84"/>
      <c r="AW116" s="84"/>
      <c r="AX116" s="84"/>
      <c r="AY116" s="84"/>
      <c r="AZ116" s="84"/>
      <c r="BA116" s="84"/>
      <c r="BB116" s="84"/>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row>
    <row r="117" spans="1:91">
      <c r="A117" s="341"/>
      <c r="B117" s="151"/>
      <c r="C117" s="151"/>
      <c r="D117" s="151"/>
      <c r="E117" s="151"/>
      <c r="F117" s="151"/>
      <c r="G117" s="151"/>
      <c r="H117" s="151"/>
      <c r="I117" s="151"/>
      <c r="J117" s="151"/>
      <c r="K117" s="151"/>
      <c r="L117" s="151"/>
      <c r="M117" s="151"/>
      <c r="N117" s="151"/>
      <c r="O117" s="151"/>
      <c r="P117" s="152"/>
      <c r="Q117" s="152"/>
      <c r="R117" s="152"/>
      <c r="S117" s="152"/>
      <c r="T117" s="152"/>
      <c r="U117" s="151"/>
      <c r="V117" s="151"/>
      <c r="W117" s="151"/>
      <c r="X117" s="151"/>
      <c r="Y117" s="151"/>
      <c r="Z117" s="151"/>
      <c r="AA117" s="151"/>
      <c r="AB117" s="151"/>
      <c r="AC117" s="151"/>
      <c r="AD117" s="151"/>
      <c r="AE117" s="151"/>
      <c r="AF117" s="151"/>
      <c r="AG117" s="151"/>
      <c r="AH117" s="151"/>
      <c r="AI117" s="84"/>
      <c r="AJ117" s="84"/>
      <c r="AK117" s="84"/>
      <c r="AL117" s="84"/>
      <c r="AM117" s="84"/>
      <c r="AN117" s="84"/>
      <c r="AO117" s="84"/>
      <c r="AP117" s="84"/>
      <c r="AQ117" s="84"/>
      <c r="AR117" s="84"/>
      <c r="AS117" s="84"/>
      <c r="AT117" s="84"/>
      <c r="AU117" s="84"/>
      <c r="AV117" s="84"/>
      <c r="AW117" s="84"/>
      <c r="AX117" s="84"/>
      <c r="AY117" s="84"/>
      <c r="AZ117" s="84"/>
      <c r="BA117" s="84"/>
      <c r="BB117" s="84"/>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row>
    <row r="118" spans="1:91">
      <c r="A118" s="34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84"/>
      <c r="AJ118" s="84"/>
      <c r="AK118" s="84"/>
      <c r="AL118" s="84"/>
      <c r="AM118" s="84"/>
      <c r="AN118" s="84"/>
      <c r="AO118" s="84"/>
      <c r="AP118" s="84"/>
      <c r="AQ118" s="84"/>
      <c r="AR118" s="84"/>
      <c r="AS118" s="84"/>
      <c r="AT118" s="84"/>
      <c r="AU118" s="84"/>
      <c r="AV118" s="84"/>
      <c r="AW118" s="84"/>
      <c r="AX118" s="84"/>
      <c r="AY118" s="84"/>
      <c r="AZ118" s="84"/>
      <c r="BA118" s="84"/>
      <c r="BB118" s="84"/>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row>
    <row r="119" spans="1:91">
      <c r="A119" s="341"/>
      <c r="B119" s="147"/>
      <c r="C119" s="147"/>
      <c r="D119" s="147"/>
      <c r="E119" s="147"/>
      <c r="F119" s="147"/>
      <c r="G119" s="147"/>
      <c r="H119" s="147"/>
      <c r="I119" s="147"/>
      <c r="J119" s="147"/>
      <c r="K119" s="147"/>
      <c r="L119" s="147"/>
      <c r="M119" s="147"/>
      <c r="N119" s="147"/>
      <c r="O119" s="147"/>
      <c r="P119" s="88"/>
      <c r="Q119" s="88"/>
      <c r="R119" s="88"/>
      <c r="S119" s="88"/>
      <c r="T119" s="88"/>
      <c r="U119" s="147"/>
      <c r="V119" s="147"/>
      <c r="W119" s="147"/>
      <c r="X119" s="147"/>
      <c r="Y119" s="147"/>
      <c r="Z119" s="147"/>
      <c r="AA119" s="147"/>
      <c r="AB119" s="147"/>
      <c r="AC119" s="147"/>
      <c r="AD119" s="147"/>
      <c r="AE119" s="147"/>
      <c r="AF119" s="147"/>
      <c r="AG119" s="147"/>
      <c r="AH119" s="147"/>
      <c r="AI119" s="84"/>
      <c r="AJ119" s="84"/>
      <c r="AK119" s="84"/>
      <c r="AL119" s="84"/>
      <c r="AM119" s="84"/>
      <c r="AN119" s="84"/>
      <c r="AO119" s="84"/>
      <c r="AP119" s="84"/>
      <c r="AQ119" s="84"/>
      <c r="AR119" s="84"/>
      <c r="AS119" s="84"/>
      <c r="AT119" s="84"/>
      <c r="AU119" s="84"/>
      <c r="AV119" s="84"/>
      <c r="AW119" s="84"/>
      <c r="AX119" s="84"/>
      <c r="AY119" s="84"/>
      <c r="AZ119" s="84"/>
      <c r="BA119" s="84"/>
      <c r="BB119" s="84"/>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row>
    <row r="120" spans="1:91">
      <c r="A120" s="341"/>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84"/>
      <c r="AJ120" s="84"/>
      <c r="AK120" s="84"/>
      <c r="AL120" s="84"/>
      <c r="AM120" s="84"/>
      <c r="AN120" s="84"/>
      <c r="AO120" s="84"/>
      <c r="AP120" s="84"/>
      <c r="AQ120" s="84"/>
      <c r="AR120" s="84"/>
      <c r="AS120" s="84"/>
      <c r="AT120" s="84"/>
      <c r="AU120" s="84"/>
      <c r="AV120" s="84"/>
      <c r="AW120" s="84"/>
      <c r="AX120" s="84"/>
      <c r="AY120" s="84"/>
      <c r="AZ120" s="84"/>
      <c r="BA120" s="84"/>
      <c r="BB120" s="84"/>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row>
    <row r="121" spans="1:91">
      <c r="A121" s="341"/>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84"/>
      <c r="AJ121" s="84"/>
      <c r="AK121" s="84"/>
      <c r="AL121" s="84"/>
      <c r="AM121" s="84"/>
      <c r="AN121" s="84"/>
      <c r="AO121" s="84"/>
      <c r="AP121" s="84"/>
      <c r="AQ121" s="84"/>
      <c r="AR121" s="84"/>
      <c r="AS121" s="84"/>
      <c r="AT121" s="84"/>
      <c r="AU121" s="84"/>
      <c r="AV121" s="84"/>
      <c r="AW121" s="84"/>
      <c r="AX121" s="84"/>
      <c r="AY121" s="84"/>
      <c r="AZ121" s="84"/>
      <c r="BA121" s="84"/>
      <c r="BB121" s="84"/>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row>
    <row r="122" spans="1:91" ht="35.25" customHeight="1">
      <c r="A122" s="341"/>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270"/>
      <c r="AA122" s="269"/>
      <c r="AB122" s="150"/>
      <c r="AC122" s="150"/>
      <c r="AD122" s="150"/>
      <c r="AE122" s="270"/>
      <c r="AF122" s="269"/>
      <c r="AG122" s="150"/>
      <c r="AH122" s="150"/>
      <c r="AI122" s="84"/>
      <c r="AJ122" s="84"/>
      <c r="AK122" s="84"/>
      <c r="AL122" s="84"/>
      <c r="AM122" s="84"/>
      <c r="AN122" s="84"/>
      <c r="AO122" s="84"/>
      <c r="AP122" s="84"/>
      <c r="AQ122" s="84"/>
      <c r="AR122" s="84"/>
      <c r="AS122" s="84"/>
      <c r="AT122" s="84"/>
      <c r="AU122" s="84"/>
      <c r="AV122" s="84"/>
      <c r="AW122" s="84"/>
      <c r="AX122" s="84"/>
      <c r="AY122" s="84"/>
      <c r="AZ122" s="84"/>
      <c r="BA122" s="84"/>
      <c r="BB122" s="84"/>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row>
    <row r="123" spans="1:91">
      <c r="A123" s="341"/>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84"/>
      <c r="AJ123" s="84"/>
      <c r="AK123" s="84"/>
      <c r="AL123" s="84"/>
      <c r="AM123" s="84"/>
      <c r="AN123" s="84"/>
      <c r="AO123" s="84"/>
      <c r="AP123" s="84"/>
      <c r="AQ123" s="84"/>
      <c r="AR123" s="84"/>
      <c r="AS123" s="84"/>
      <c r="AT123" s="84"/>
      <c r="AU123" s="84"/>
      <c r="AV123" s="84"/>
      <c r="AW123" s="84"/>
      <c r="AX123" s="84"/>
      <c r="AY123" s="84"/>
      <c r="AZ123" s="84"/>
      <c r="BA123" s="84"/>
      <c r="BB123" s="84"/>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row>
    <row r="124" spans="1:91">
      <c r="A124" s="341"/>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4"/>
      <c r="AJ124" s="84"/>
      <c r="AK124" s="84"/>
      <c r="AL124" s="84"/>
      <c r="AM124" s="84"/>
      <c r="AN124" s="84"/>
      <c r="AO124" s="84"/>
      <c r="AP124" s="84"/>
      <c r="AQ124" s="84"/>
      <c r="AR124" s="84"/>
      <c r="AS124" s="84"/>
      <c r="AT124" s="84"/>
      <c r="AU124" s="84"/>
      <c r="AV124" s="84"/>
      <c r="AW124" s="84"/>
      <c r="AX124" s="84"/>
      <c r="AY124" s="84"/>
      <c r="AZ124" s="84"/>
      <c r="BA124" s="84"/>
      <c r="BB124" s="84"/>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row>
    <row r="125" spans="1:91">
      <c r="A125" s="341"/>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84"/>
      <c r="AJ125" s="84"/>
      <c r="AK125" s="84"/>
      <c r="AL125" s="84"/>
      <c r="AM125" s="84"/>
      <c r="AN125" s="84"/>
      <c r="AO125" s="84"/>
      <c r="AP125" s="84"/>
      <c r="AQ125" s="84"/>
      <c r="AR125" s="84"/>
      <c r="AS125" s="84"/>
      <c r="AT125" s="84"/>
      <c r="AU125" s="84"/>
      <c r="AV125" s="84"/>
      <c r="AW125" s="84"/>
      <c r="AX125" s="84"/>
      <c r="AY125" s="84"/>
      <c r="AZ125" s="84"/>
      <c r="BA125" s="84"/>
      <c r="BB125" s="84"/>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row>
    <row r="126" spans="1:91">
      <c r="A126" s="341"/>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84"/>
      <c r="AJ126" s="84"/>
      <c r="AK126" s="84"/>
      <c r="AL126" s="84"/>
      <c r="AM126" s="84"/>
      <c r="AN126" s="84"/>
      <c r="AO126" s="84"/>
      <c r="AP126" s="84"/>
      <c r="AQ126" s="84"/>
      <c r="AR126" s="84"/>
      <c r="AS126" s="84"/>
      <c r="AT126" s="84"/>
      <c r="AU126" s="84"/>
      <c r="AV126" s="84"/>
      <c r="AW126" s="84"/>
      <c r="AX126" s="84"/>
      <c r="AY126" s="84"/>
      <c r="AZ126" s="84"/>
      <c r="BA126" s="84"/>
      <c r="BB126" s="84"/>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row>
    <row r="127" spans="1:91">
      <c r="A127" s="154"/>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84"/>
      <c r="AJ127" s="84"/>
      <c r="AK127" s="84"/>
      <c r="AL127" s="84"/>
      <c r="AM127" s="84"/>
      <c r="AN127" s="84"/>
      <c r="AO127" s="84"/>
      <c r="AP127" s="84"/>
      <c r="AQ127" s="84"/>
      <c r="AR127" s="84"/>
      <c r="AS127" s="84"/>
      <c r="AT127" s="84"/>
      <c r="AU127" s="84"/>
      <c r="AV127" s="84"/>
      <c r="AW127" s="84"/>
      <c r="AX127" s="84"/>
      <c r="AY127" s="84"/>
      <c r="AZ127" s="84"/>
      <c r="BA127" s="84"/>
      <c r="BB127" s="84"/>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row>
    <row r="128" spans="1:91">
      <c r="A128" s="15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row>
  </sheetData>
  <mergeCells count="5">
    <mergeCell ref="A114:A126"/>
    <mergeCell ref="L3:P3"/>
    <mergeCell ref="G3:K3"/>
    <mergeCell ref="B3:F3"/>
    <mergeCell ref="AF3:AG3"/>
  </mergeCells>
  <printOptions horizontalCentered="1"/>
  <pageMargins left="0.25" right="0.25" top="0.5" bottom="0.5" header="0.3" footer="0.3"/>
  <pageSetup scale="26" orientation="landscape" copies="2"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Z57 Z77 Z85 Z73"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sheetPr>
    <pageSetUpPr fitToPage="1"/>
  </sheetPr>
  <dimension ref="A1:BD47"/>
  <sheetViews>
    <sheetView showGridLines="0" zoomScale="85" zoomScaleNormal="85" zoomScaleSheetLayoutView="85" workbookViewId="0">
      <pane xSplit="7" ySplit="4" topLeftCell="AQ5" activePane="bottomRight" state="frozen"/>
      <selection pane="topRight"/>
      <selection pane="bottomLeft"/>
      <selection pane="bottomRight"/>
    </sheetView>
  </sheetViews>
  <sheetFormatPr defaultColWidth="8.453125" defaultRowHeight="14" outlineLevelCol="1"/>
  <cols>
    <col min="1" max="1" width="2.453125" style="167" customWidth="1"/>
    <col min="2" max="2" width="15.6328125" style="167" customWidth="1"/>
    <col min="3" max="3" width="60.26953125" style="167" customWidth="1"/>
    <col min="4" max="6" width="8.36328125" style="167" hidden="1" customWidth="1" outlineLevel="1"/>
    <col min="7" max="7" width="8.453125" style="167" hidden="1" customWidth="1" outlineLevel="1"/>
    <col min="8" max="8" width="8.36328125" style="167" customWidth="1" collapsed="1"/>
    <col min="9" max="10" width="8.36328125" style="167" hidden="1" customWidth="1" outlineLevel="1"/>
    <col min="11" max="11" width="8.6328125" style="167" hidden="1" customWidth="1" outlineLevel="1"/>
    <col min="12" max="12" width="7.81640625" style="167" hidden="1" customWidth="1" outlineLevel="1"/>
    <col min="13" max="13" width="8.36328125" style="167" customWidth="1" collapsed="1"/>
    <col min="14" max="17" width="8.36328125" style="167" hidden="1" customWidth="1" outlineLevel="1"/>
    <col min="18" max="18" width="8.36328125" style="167" customWidth="1" collapsed="1"/>
    <col min="19" max="21" width="8.36328125" style="167" hidden="1" customWidth="1" outlineLevel="1"/>
    <col min="22" max="22" width="8.453125" style="167" hidden="1" customWidth="1" outlineLevel="1"/>
    <col min="23" max="23" width="8.453125" style="167" customWidth="1" collapsed="1"/>
    <col min="24" max="25" width="8.453125" style="167" hidden="1" customWidth="1" outlineLevel="1"/>
    <col min="26" max="26" width="8.453125" style="168" hidden="1" customWidth="1" outlineLevel="1"/>
    <col min="27" max="27" width="8.453125" style="167" hidden="1" customWidth="1" outlineLevel="1"/>
    <col min="28" max="28" width="10" style="167" customWidth="1" collapsed="1"/>
    <col min="29" max="32" width="8.453125" style="167" customWidth="1" outlineLevel="1"/>
    <col min="33" max="33" width="10" style="167" customWidth="1"/>
    <col min="34" max="37" width="8.453125" style="167" customWidth="1" outlineLevel="1"/>
    <col min="38" max="38" width="9.1796875" style="167" customWidth="1"/>
    <col min="39" max="42" width="8.453125" style="167" customWidth="1" outlineLevel="1"/>
    <col min="43" max="43" width="9.1796875" style="167" customWidth="1"/>
    <col min="44" max="44" width="9.36328125" style="167" customWidth="1" outlineLevel="1"/>
    <col min="45" max="46" width="8.453125" style="167" customWidth="1" outlineLevel="1"/>
    <col min="47" max="47" width="9.1796875" style="167" customWidth="1" outlineLevel="1"/>
    <col min="48" max="48" width="12" style="167" customWidth="1"/>
    <col min="49" max="52" width="10.1796875" style="167" customWidth="1"/>
    <col min="53" max="53" width="12" style="167" customWidth="1"/>
    <col min="54" max="55" width="10.1796875" style="167" customWidth="1"/>
    <col min="56" max="56" width="12" style="167" customWidth="1"/>
    <col min="57" max="16384" width="8.453125" style="167"/>
  </cols>
  <sheetData>
    <row r="1" spans="1:56" ht="15.5">
      <c r="A1" s="250" t="s">
        <v>96</v>
      </c>
      <c r="B1" s="249"/>
      <c r="C1" s="246"/>
      <c r="D1" s="246"/>
      <c r="E1" s="246"/>
      <c r="F1" s="246"/>
      <c r="G1" s="246"/>
      <c r="H1" s="246"/>
      <c r="I1" s="246"/>
      <c r="J1" s="246"/>
      <c r="K1" s="246"/>
      <c r="L1" s="246"/>
      <c r="M1" s="246"/>
      <c r="N1" s="246"/>
      <c r="O1" s="246"/>
      <c r="P1" s="246"/>
      <c r="Q1" s="246"/>
      <c r="R1" s="246"/>
      <c r="S1" s="246"/>
      <c r="T1" s="246"/>
      <c r="U1" s="246"/>
      <c r="V1" s="246"/>
      <c r="W1" s="246"/>
      <c r="X1" s="246"/>
      <c r="Y1" s="247"/>
      <c r="Z1" s="248"/>
      <c r="AA1" s="247"/>
      <c r="AB1" s="247"/>
      <c r="AC1" s="246"/>
      <c r="AD1" s="246"/>
      <c r="AE1" s="246"/>
      <c r="AF1" s="246"/>
      <c r="AG1" s="246"/>
      <c r="AH1" s="246"/>
      <c r="AI1" s="246"/>
      <c r="AJ1" s="246"/>
      <c r="AK1" s="246"/>
      <c r="AL1" s="246"/>
      <c r="AM1" s="246"/>
      <c r="AN1" s="246"/>
      <c r="AP1" s="246"/>
      <c r="AQ1" s="246"/>
      <c r="AR1" s="246"/>
      <c r="AS1" s="246"/>
      <c r="AT1" s="246"/>
      <c r="AU1" s="246"/>
      <c r="AV1" s="246"/>
      <c r="AW1" s="246"/>
      <c r="AX1" s="247"/>
      <c r="AY1" s="247"/>
      <c r="AZ1" s="247"/>
      <c r="BA1" s="246"/>
      <c r="BB1" s="246"/>
      <c r="BC1" s="247"/>
      <c r="BD1" s="246"/>
    </row>
    <row r="2" spans="1:56">
      <c r="A2" s="245"/>
      <c r="B2" s="242"/>
      <c r="C2" s="169"/>
      <c r="D2" s="244"/>
      <c r="E2" s="244"/>
      <c r="F2" s="244"/>
      <c r="G2" s="244"/>
      <c r="H2" s="273"/>
      <c r="I2" s="244"/>
      <c r="J2" s="244"/>
      <c r="K2" s="244"/>
      <c r="L2" s="244"/>
      <c r="M2" s="273"/>
      <c r="N2" s="169"/>
      <c r="O2" s="169"/>
      <c r="P2" s="169"/>
      <c r="Q2" s="169"/>
      <c r="R2" s="169"/>
      <c r="S2" s="169"/>
      <c r="T2" s="169"/>
      <c r="U2" s="169"/>
      <c r="AO2" s="243"/>
    </row>
    <row r="3" spans="1:56">
      <c r="A3" s="242"/>
      <c r="B3" s="242"/>
      <c r="C3" s="169"/>
      <c r="D3" s="241">
        <v>2014</v>
      </c>
      <c r="E3" s="240"/>
      <c r="F3" s="240"/>
      <c r="G3" s="240"/>
      <c r="H3" s="238">
        <v>2014</v>
      </c>
      <c r="I3" s="241">
        <v>2015</v>
      </c>
      <c r="J3" s="240"/>
      <c r="K3" s="240"/>
      <c r="L3" s="240"/>
      <c r="M3" s="239">
        <v>2015</v>
      </c>
      <c r="N3" s="241">
        <v>2016</v>
      </c>
      <c r="O3" s="240"/>
      <c r="P3" s="240"/>
      <c r="Q3" s="240"/>
      <c r="R3" s="241">
        <v>2016</v>
      </c>
      <c r="S3" s="241">
        <v>2017</v>
      </c>
      <c r="T3" s="240"/>
      <c r="U3" s="240"/>
      <c r="V3" s="240"/>
      <c r="W3" s="239">
        <v>2017</v>
      </c>
      <c r="X3" s="345">
        <v>2018</v>
      </c>
      <c r="Y3" s="347"/>
      <c r="Z3" s="347"/>
      <c r="AA3" s="346"/>
      <c r="AB3" s="239">
        <v>2018</v>
      </c>
      <c r="AC3" s="345">
        <v>2019</v>
      </c>
      <c r="AD3" s="347"/>
      <c r="AE3" s="347"/>
      <c r="AF3" s="347"/>
      <c r="AG3" s="237">
        <v>2019</v>
      </c>
      <c r="AH3" s="345">
        <v>2020</v>
      </c>
      <c r="AI3" s="347"/>
      <c r="AJ3" s="347"/>
      <c r="AK3" s="347"/>
      <c r="AL3" s="237">
        <v>2020</v>
      </c>
      <c r="AM3" s="345">
        <v>2021</v>
      </c>
      <c r="AN3" s="347"/>
      <c r="AO3" s="347"/>
      <c r="AP3" s="347"/>
      <c r="AQ3" s="237">
        <v>2021</v>
      </c>
      <c r="AR3" s="345">
        <v>2022</v>
      </c>
      <c r="AS3" s="347"/>
      <c r="AT3" s="347"/>
      <c r="AU3" s="346"/>
      <c r="AV3" s="237">
        <v>2022</v>
      </c>
      <c r="AW3" s="266"/>
      <c r="AX3" s="267">
        <v>2023</v>
      </c>
      <c r="AY3" s="267"/>
      <c r="AZ3" s="267"/>
      <c r="BA3" s="237">
        <v>2023</v>
      </c>
      <c r="BB3" s="345">
        <v>2024</v>
      </c>
      <c r="BC3" s="346"/>
      <c r="BD3" s="237">
        <v>2024</v>
      </c>
    </row>
    <row r="4" spans="1:56" ht="15" customHeight="1">
      <c r="A4" s="169"/>
      <c r="B4" s="169"/>
      <c r="C4" s="169"/>
      <c r="D4" s="236" t="s">
        <v>97</v>
      </c>
      <c r="E4" s="235" t="s">
        <v>98</v>
      </c>
      <c r="F4" s="235" t="s">
        <v>99</v>
      </c>
      <c r="G4" s="235" t="s">
        <v>100</v>
      </c>
      <c r="H4" s="234" t="s">
        <v>101</v>
      </c>
      <c r="I4" s="236" t="s">
        <v>102</v>
      </c>
      <c r="J4" s="235" t="s">
        <v>103</v>
      </c>
      <c r="K4" s="235" t="s">
        <v>104</v>
      </c>
      <c r="L4" s="235" t="s">
        <v>105</v>
      </c>
      <c r="M4" s="234" t="s">
        <v>106</v>
      </c>
      <c r="N4" s="236" t="s">
        <v>107</v>
      </c>
      <c r="O4" s="235" t="s">
        <v>108</v>
      </c>
      <c r="P4" s="235" t="s">
        <v>109</v>
      </c>
      <c r="Q4" s="235" t="s">
        <v>110</v>
      </c>
      <c r="R4" s="234" t="s">
        <v>111</v>
      </c>
      <c r="S4" s="236" t="s">
        <v>112</v>
      </c>
      <c r="T4" s="235" t="s">
        <v>113</v>
      </c>
      <c r="U4" s="235" t="s">
        <v>114</v>
      </c>
      <c r="V4" s="235" t="s">
        <v>115</v>
      </c>
      <c r="W4" s="234" t="s">
        <v>116</v>
      </c>
      <c r="X4" s="235" t="s">
        <v>117</v>
      </c>
      <c r="Y4" s="235" t="s">
        <v>118</v>
      </c>
      <c r="Z4" s="235" t="s">
        <v>119</v>
      </c>
      <c r="AA4" s="235" t="s">
        <v>120</v>
      </c>
      <c r="AB4" s="234" t="s">
        <v>121</v>
      </c>
      <c r="AC4" s="235" t="s">
        <v>122</v>
      </c>
      <c r="AD4" s="235" t="s">
        <v>123</v>
      </c>
      <c r="AE4" s="235" t="s">
        <v>124</v>
      </c>
      <c r="AF4" s="235" t="s">
        <v>125</v>
      </c>
      <c r="AG4" s="234" t="s">
        <v>126</v>
      </c>
      <c r="AH4" s="235" t="s">
        <v>127</v>
      </c>
      <c r="AI4" s="235" t="s">
        <v>128</v>
      </c>
      <c r="AJ4" s="235" t="s">
        <v>129</v>
      </c>
      <c r="AK4" s="235" t="s">
        <v>130</v>
      </c>
      <c r="AL4" s="234" t="s">
        <v>131</v>
      </c>
      <c r="AM4" s="235" t="s">
        <v>132</v>
      </c>
      <c r="AN4" s="235" t="s">
        <v>133</v>
      </c>
      <c r="AO4" s="235" t="s">
        <v>134</v>
      </c>
      <c r="AP4" s="235" t="s">
        <v>135</v>
      </c>
      <c r="AQ4" s="234" t="s">
        <v>136</v>
      </c>
      <c r="AR4" s="235" t="s">
        <v>137</v>
      </c>
      <c r="AS4" s="235" t="s">
        <v>138</v>
      </c>
      <c r="AT4" s="235" t="s">
        <v>139</v>
      </c>
      <c r="AU4" s="235" t="s">
        <v>140</v>
      </c>
      <c r="AV4" s="234" t="s">
        <v>141</v>
      </c>
      <c r="AW4" s="235" t="s">
        <v>142</v>
      </c>
      <c r="AX4" s="235" t="s">
        <v>143</v>
      </c>
      <c r="AY4" s="235" t="s">
        <v>144</v>
      </c>
      <c r="AZ4" s="235" t="s">
        <v>161</v>
      </c>
      <c r="BA4" s="234" t="s">
        <v>162</v>
      </c>
      <c r="BB4" s="235" t="s">
        <v>172</v>
      </c>
      <c r="BC4" s="235" t="s">
        <v>174</v>
      </c>
      <c r="BD4" s="234" t="s">
        <v>175</v>
      </c>
    </row>
    <row r="5" spans="1:56">
      <c r="A5" s="169"/>
      <c r="B5" s="169"/>
      <c r="C5" s="169"/>
      <c r="D5" s="169"/>
      <c r="E5" s="169"/>
      <c r="F5" s="169"/>
      <c r="G5" s="169"/>
      <c r="H5" s="181"/>
      <c r="I5" s="169"/>
      <c r="J5" s="169"/>
      <c r="K5" s="169"/>
      <c r="L5" s="169"/>
      <c r="M5" s="181"/>
      <c r="N5" s="169"/>
      <c r="O5" s="169"/>
      <c r="P5" s="169"/>
      <c r="Q5" s="169"/>
      <c r="R5" s="181"/>
      <c r="S5" s="169"/>
      <c r="T5" s="169"/>
      <c r="U5" s="169"/>
      <c r="V5" s="169"/>
      <c r="W5" s="181"/>
      <c r="X5" s="169"/>
      <c r="Y5" s="169"/>
      <c r="Z5" s="169"/>
      <c r="AB5" s="181"/>
      <c r="AC5" s="169"/>
      <c r="AD5" s="169"/>
      <c r="AE5" s="169"/>
      <c r="AF5" s="169"/>
      <c r="AG5" s="181"/>
      <c r="AH5" s="169"/>
      <c r="AI5" s="169"/>
      <c r="AJ5" s="169"/>
      <c r="AK5" s="169"/>
      <c r="AL5" s="181"/>
      <c r="AM5" s="169"/>
      <c r="AN5" s="169"/>
      <c r="AO5" s="169"/>
      <c r="AP5" s="169"/>
      <c r="AQ5" s="181"/>
      <c r="AR5" s="169"/>
      <c r="AS5" s="169"/>
      <c r="AT5" s="169"/>
      <c r="AU5" s="169"/>
      <c r="AV5" s="181"/>
      <c r="AW5" s="169"/>
      <c r="AX5" s="169"/>
      <c r="AY5" s="169"/>
      <c r="AZ5" s="169"/>
      <c r="BA5" s="181"/>
      <c r="BB5" s="169"/>
      <c r="BC5" s="169"/>
      <c r="BD5" s="181"/>
    </row>
    <row r="6" spans="1:56" hidden="1">
      <c r="A6" s="169"/>
      <c r="B6" s="169"/>
      <c r="C6" s="169"/>
      <c r="D6" s="169"/>
      <c r="E6" s="169"/>
      <c r="F6" s="169"/>
      <c r="G6" s="169"/>
      <c r="H6" s="181"/>
      <c r="I6" s="169"/>
      <c r="J6" s="169"/>
      <c r="K6" s="169"/>
      <c r="L6" s="169"/>
      <c r="M6" s="181"/>
      <c r="N6" s="169"/>
      <c r="O6" s="169"/>
      <c r="P6" s="169"/>
      <c r="Q6" s="169"/>
      <c r="R6" s="181"/>
      <c r="S6" s="169"/>
      <c r="T6" s="169"/>
      <c r="U6" s="169"/>
      <c r="V6" s="169"/>
      <c r="W6" s="181"/>
      <c r="X6" s="169"/>
      <c r="Y6" s="169"/>
      <c r="Z6" s="169"/>
      <c r="AB6" s="181"/>
      <c r="AC6" s="169"/>
      <c r="AD6" s="169"/>
      <c r="AE6" s="169"/>
      <c r="AF6" s="169"/>
      <c r="AG6" s="181"/>
      <c r="AH6" s="169"/>
      <c r="AI6" s="169"/>
      <c r="AJ6" s="169"/>
      <c r="AK6" s="169"/>
      <c r="AL6" s="181"/>
      <c r="AM6" s="169"/>
      <c r="AN6" s="169"/>
      <c r="AO6" s="169"/>
      <c r="AP6" s="169"/>
      <c r="AQ6" s="181"/>
      <c r="AR6" s="169"/>
      <c r="AS6" s="169"/>
      <c r="AT6" s="169"/>
      <c r="AU6" s="169"/>
      <c r="AV6" s="181"/>
      <c r="AW6" s="169"/>
      <c r="AX6" s="169"/>
      <c r="AY6" s="169"/>
      <c r="AZ6" s="169"/>
      <c r="BA6" s="181"/>
      <c r="BB6" s="169"/>
      <c r="BC6" s="169"/>
      <c r="BD6" s="181"/>
    </row>
    <row r="7" spans="1:56">
      <c r="A7" s="209" t="s">
        <v>145</v>
      </c>
      <c r="B7" s="208"/>
      <c r="C7" s="208"/>
      <c r="D7" s="206"/>
      <c r="E7" s="206"/>
      <c r="F7" s="206"/>
      <c r="G7" s="207"/>
      <c r="H7" s="205"/>
      <c r="I7" s="206"/>
      <c r="J7" s="206"/>
      <c r="K7" s="206"/>
      <c r="L7" s="207"/>
      <c r="M7" s="205"/>
      <c r="N7" s="206"/>
      <c r="O7" s="206"/>
      <c r="P7" s="206"/>
      <c r="Q7" s="207"/>
      <c r="R7" s="205"/>
      <c r="S7" s="206"/>
      <c r="T7" s="206"/>
      <c r="U7" s="206"/>
      <c r="V7" s="206"/>
      <c r="W7" s="205"/>
      <c r="X7" s="206"/>
      <c r="Y7" s="206"/>
      <c r="Z7" s="206"/>
      <c r="AA7" s="206"/>
      <c r="AB7" s="205"/>
      <c r="AC7" s="206"/>
      <c r="AD7" s="206"/>
      <c r="AE7" s="206"/>
      <c r="AF7" s="206"/>
      <c r="AG7" s="205"/>
      <c r="AH7" s="206"/>
      <c r="AI7" s="206"/>
      <c r="AJ7" s="206"/>
      <c r="AK7" s="206"/>
      <c r="AL7" s="205"/>
      <c r="AM7" s="206"/>
      <c r="AN7" s="206"/>
      <c r="AO7" s="206"/>
      <c r="AP7" s="206"/>
      <c r="AQ7" s="205"/>
      <c r="AR7" s="206"/>
      <c r="AS7" s="206"/>
      <c r="AT7" s="206"/>
      <c r="AU7" s="206"/>
      <c r="AV7" s="205"/>
      <c r="AW7" s="206"/>
      <c r="AX7" s="206"/>
      <c r="AY7" s="206"/>
      <c r="AZ7" s="206"/>
      <c r="BA7" s="205"/>
      <c r="BB7" s="206"/>
      <c r="BC7" s="206"/>
      <c r="BD7" s="205"/>
    </row>
    <row r="8" spans="1:56" ht="15" customHeight="1">
      <c r="A8" s="169"/>
      <c r="B8" s="169"/>
      <c r="C8" s="169"/>
      <c r="D8" s="169"/>
      <c r="E8" s="169"/>
      <c r="F8" s="169"/>
      <c r="G8" s="169"/>
      <c r="H8" s="181"/>
      <c r="I8" s="169"/>
      <c r="J8" s="169"/>
      <c r="K8" s="169"/>
      <c r="L8" s="169"/>
      <c r="M8" s="181"/>
      <c r="N8" s="169"/>
      <c r="O8" s="169"/>
      <c r="P8" s="169"/>
      <c r="Q8" s="169"/>
      <c r="R8" s="181"/>
      <c r="S8" s="169"/>
      <c r="T8" s="169"/>
      <c r="U8" s="169"/>
      <c r="V8" s="169"/>
      <c r="W8" s="181"/>
      <c r="X8" s="169"/>
      <c r="Y8" s="169"/>
      <c r="Z8" s="169"/>
      <c r="AA8" s="169"/>
      <c r="AB8" s="181"/>
      <c r="AC8" s="169"/>
      <c r="AD8" s="169"/>
      <c r="AE8" s="169"/>
      <c r="AF8" s="169"/>
      <c r="AG8" s="181"/>
      <c r="AH8" s="169"/>
      <c r="AI8" s="169"/>
      <c r="AJ8" s="169"/>
      <c r="AK8" s="169"/>
      <c r="AL8" s="181"/>
      <c r="AM8" s="169"/>
      <c r="AN8" s="169"/>
      <c r="AO8" s="169"/>
      <c r="AP8" s="169"/>
      <c r="AQ8" s="181"/>
      <c r="AR8" s="169"/>
      <c r="AS8" s="169"/>
      <c r="AT8" s="169"/>
      <c r="AU8" s="169"/>
      <c r="AV8" s="181"/>
      <c r="AW8" s="169"/>
      <c r="AX8" s="169"/>
      <c r="AY8" s="169"/>
      <c r="AZ8" s="169"/>
      <c r="BA8" s="181"/>
      <c r="BB8" s="169"/>
      <c r="BC8" s="169"/>
      <c r="BD8" s="181"/>
    </row>
    <row r="9" spans="1:56" s="169" customFormat="1" ht="15" customHeight="1">
      <c r="B9" s="233" t="s">
        <v>146</v>
      </c>
      <c r="C9" s="233"/>
      <c r="D9" s="231">
        <v>47.381798499999995</v>
      </c>
      <c r="E9" s="231">
        <v>92.815063999999992</v>
      </c>
      <c r="F9" s="231">
        <v>60.644825499999996</v>
      </c>
      <c r="G9" s="232">
        <v>92.714520970000009</v>
      </c>
      <c r="H9" s="229">
        <v>293.55620897</v>
      </c>
      <c r="I9" s="231">
        <v>59.108316999999992</v>
      </c>
      <c r="J9" s="231">
        <v>133.66664874999998</v>
      </c>
      <c r="K9" s="231">
        <v>60.658470000000001</v>
      </c>
      <c r="L9" s="232">
        <v>133.13856184000005</v>
      </c>
      <c r="M9" s="229">
        <v>386.57199759000002</v>
      </c>
      <c r="N9" s="231">
        <v>110.72234737999995</v>
      </c>
      <c r="O9" s="231">
        <v>88.756246539999964</v>
      </c>
      <c r="P9" s="231">
        <v>68.07494994000001</v>
      </c>
      <c r="Q9" s="232">
        <v>100.97170775999993</v>
      </c>
      <c r="R9" s="229">
        <v>368.52525161999989</v>
      </c>
      <c r="S9" s="231">
        <v>74.849999999999994</v>
      </c>
      <c r="T9" s="230">
        <v>85.9</v>
      </c>
      <c r="U9" s="230">
        <v>80.099999999999994</v>
      </c>
      <c r="V9" s="230">
        <v>116.9</v>
      </c>
      <c r="W9" s="229">
        <v>357.75</v>
      </c>
      <c r="X9" s="230">
        <v>86.2</v>
      </c>
      <c r="Y9" s="230">
        <v>131.19999999999999</v>
      </c>
      <c r="Z9" s="230">
        <v>62</v>
      </c>
      <c r="AA9" s="230">
        <v>82.1</v>
      </c>
      <c r="AB9" s="229">
        <v>361.5</v>
      </c>
      <c r="AC9" s="230">
        <v>71.8</v>
      </c>
      <c r="AD9" s="230">
        <v>123.31236152</v>
      </c>
      <c r="AE9" s="230">
        <v>76.5</v>
      </c>
      <c r="AF9" s="230">
        <v>91.5</v>
      </c>
      <c r="AG9" s="229">
        <v>363.11236151999998</v>
      </c>
      <c r="AH9" s="230">
        <v>38.978852020000005</v>
      </c>
      <c r="AI9" s="230">
        <v>5.5857830000000004E-2</v>
      </c>
      <c r="AJ9" s="230">
        <v>6.1845568499999999</v>
      </c>
      <c r="AK9" s="230">
        <v>4.8032475099999994</v>
      </c>
      <c r="AL9" s="229">
        <v>50.022514210000004</v>
      </c>
      <c r="AM9" s="230">
        <v>5</v>
      </c>
      <c r="AN9" s="230">
        <v>31.5</v>
      </c>
      <c r="AO9" s="230">
        <v>45.8</v>
      </c>
      <c r="AP9" s="230">
        <v>116.451184</v>
      </c>
      <c r="AQ9" s="229">
        <v>198.75118399999999</v>
      </c>
      <c r="AR9" s="230">
        <v>63.070712919999998</v>
      </c>
      <c r="AS9" s="230">
        <v>122</v>
      </c>
      <c r="AT9" s="230">
        <v>69.7</v>
      </c>
      <c r="AU9" s="230">
        <v>102.46</v>
      </c>
      <c r="AV9" s="229">
        <v>357.23071291999997</v>
      </c>
      <c r="AW9" s="230">
        <v>79.058999999999997</v>
      </c>
      <c r="AX9" s="253">
        <v>113.688</v>
      </c>
      <c r="AY9" s="253">
        <v>130.84700000000001</v>
      </c>
      <c r="AZ9" s="253">
        <v>69.823169379999996</v>
      </c>
      <c r="BA9" s="229">
        <f>SUM(AW9:AZ9)</f>
        <v>393.41716938000002</v>
      </c>
      <c r="BB9" s="230">
        <v>94.3</v>
      </c>
      <c r="BC9" s="253">
        <v>90.125</v>
      </c>
      <c r="BD9" s="229">
        <f t="shared" ref="BD9:BD11" si="0">SUM(BB9:BC9)</f>
        <v>184.42500000000001</v>
      </c>
    </row>
    <row r="10" spans="1:56" s="169" customFormat="1" ht="15" customHeight="1">
      <c r="B10" s="233" t="s">
        <v>147</v>
      </c>
      <c r="C10" s="233"/>
      <c r="D10" s="231">
        <v>40.549720848382037</v>
      </c>
      <c r="E10" s="231">
        <v>56.713633566908044</v>
      </c>
      <c r="F10" s="231">
        <v>48.385646477806134</v>
      </c>
      <c r="G10" s="232">
        <v>57.456429506054647</v>
      </c>
      <c r="H10" s="229">
        <v>203.11363677499301</v>
      </c>
      <c r="I10" s="231">
        <v>62.895538913609023</v>
      </c>
      <c r="J10" s="231">
        <v>112.21620207001804</v>
      </c>
      <c r="K10" s="231">
        <v>70.402543663673143</v>
      </c>
      <c r="L10" s="232">
        <v>67.003249289999971</v>
      </c>
      <c r="M10" s="229">
        <v>312.51753393730019</v>
      </c>
      <c r="N10" s="231">
        <v>83.395252580000005</v>
      </c>
      <c r="O10" s="231">
        <v>97.071781850000022</v>
      </c>
      <c r="P10" s="231">
        <v>55.196149449999993</v>
      </c>
      <c r="Q10" s="232">
        <v>60.006356629999949</v>
      </c>
      <c r="R10" s="229">
        <v>295.66954050999999</v>
      </c>
      <c r="S10" s="231">
        <v>70.150000000000006</v>
      </c>
      <c r="T10" s="231">
        <v>97.2</v>
      </c>
      <c r="U10" s="231">
        <v>60.1</v>
      </c>
      <c r="V10" s="231">
        <v>63.3</v>
      </c>
      <c r="W10" s="229">
        <v>290.75</v>
      </c>
      <c r="X10" s="231">
        <v>88.6</v>
      </c>
      <c r="Y10" s="231">
        <v>101</v>
      </c>
      <c r="Z10" s="231">
        <v>77.8</v>
      </c>
      <c r="AA10" s="231">
        <v>69.2</v>
      </c>
      <c r="AB10" s="229">
        <v>336.59999999999997</v>
      </c>
      <c r="AC10" s="231">
        <v>105.8</v>
      </c>
      <c r="AD10" s="231">
        <v>130.13263249999997</v>
      </c>
      <c r="AE10" s="231">
        <v>76.400000000000006</v>
      </c>
      <c r="AF10" s="231">
        <v>53.5</v>
      </c>
      <c r="AG10" s="229">
        <v>365.83263249999993</v>
      </c>
      <c r="AH10" s="231">
        <v>6.8916309500000006</v>
      </c>
      <c r="AI10" s="231">
        <v>0.50185086000000001</v>
      </c>
      <c r="AJ10" s="231">
        <v>40.423505349999999</v>
      </c>
      <c r="AK10" s="230">
        <v>51.431862850000002</v>
      </c>
      <c r="AL10" s="229">
        <v>99.248850009999998</v>
      </c>
      <c r="AM10" s="231">
        <v>84.1</v>
      </c>
      <c r="AN10" s="231">
        <v>48.7</v>
      </c>
      <c r="AO10" s="231">
        <v>41.398308929999999</v>
      </c>
      <c r="AP10" s="230">
        <v>65.238066000000003</v>
      </c>
      <c r="AQ10" s="229">
        <v>239.43637493</v>
      </c>
      <c r="AR10" s="231">
        <v>49.89260676</v>
      </c>
      <c r="AS10" s="231">
        <v>26.5</v>
      </c>
      <c r="AT10" s="231">
        <v>38.9</v>
      </c>
      <c r="AU10" s="230">
        <v>47.34</v>
      </c>
      <c r="AV10" s="229">
        <v>162.63260676000002</v>
      </c>
      <c r="AW10" s="230">
        <v>97.906999999999996</v>
      </c>
      <c r="AX10" s="253">
        <v>67.375</v>
      </c>
      <c r="AY10" s="253">
        <v>93.564999999999998</v>
      </c>
      <c r="AZ10" s="253">
        <v>39.47332342</v>
      </c>
      <c r="BA10" s="229">
        <f>SUM(AW10:AZ10)</f>
        <v>298.32032341999997</v>
      </c>
      <c r="BB10" s="230">
        <v>71.2</v>
      </c>
      <c r="BC10" s="253">
        <v>36.284999999999997</v>
      </c>
      <c r="BD10" s="229">
        <f t="shared" si="0"/>
        <v>107.485</v>
      </c>
    </row>
    <row r="11" spans="1:56" s="169" customFormat="1" ht="15" customHeight="1">
      <c r="B11" s="174" t="s">
        <v>148</v>
      </c>
      <c r="C11" s="233"/>
      <c r="D11" s="231">
        <v>50.539779151617964</v>
      </c>
      <c r="E11" s="231">
        <v>66.495566527043337</v>
      </c>
      <c r="F11" s="231">
        <v>60.014234457527536</v>
      </c>
      <c r="G11" s="232">
        <v>76.742536536448938</v>
      </c>
      <c r="H11" s="229">
        <v>253.5060788168087</v>
      </c>
      <c r="I11" s="231">
        <v>43.614030016667094</v>
      </c>
      <c r="J11" s="231">
        <v>97.119517671303143</v>
      </c>
      <c r="K11" s="231">
        <v>58.773476223064471</v>
      </c>
      <c r="L11" s="232">
        <v>88.22063734999999</v>
      </c>
      <c r="M11" s="229">
        <v>287.72766126103465</v>
      </c>
      <c r="N11" s="231">
        <v>77.890559489999987</v>
      </c>
      <c r="O11" s="231">
        <v>75.018169749999998</v>
      </c>
      <c r="P11" s="231">
        <v>63.067824409999986</v>
      </c>
      <c r="Q11" s="232">
        <v>85.536694399999973</v>
      </c>
      <c r="R11" s="229">
        <v>301.51324804999996</v>
      </c>
      <c r="S11" s="231">
        <v>67.2</v>
      </c>
      <c r="T11" s="231">
        <v>83.8</v>
      </c>
      <c r="U11" s="231">
        <v>79.099999999999994</v>
      </c>
      <c r="V11" s="231">
        <v>97.9</v>
      </c>
      <c r="W11" s="229">
        <v>328</v>
      </c>
      <c r="X11" s="231">
        <v>71.400000000000006</v>
      </c>
      <c r="Y11" s="231">
        <v>110.4</v>
      </c>
      <c r="Z11" s="231">
        <v>66.7</v>
      </c>
      <c r="AA11" s="231">
        <v>85.4</v>
      </c>
      <c r="AB11" s="229">
        <v>334</v>
      </c>
      <c r="AC11" s="231">
        <v>78.7</v>
      </c>
      <c r="AD11" s="231">
        <v>111.48461230000001</v>
      </c>
      <c r="AE11" s="231">
        <v>93.2</v>
      </c>
      <c r="AF11" s="231">
        <v>96.195629620000275</v>
      </c>
      <c r="AG11" s="229">
        <v>379.58024192000028</v>
      </c>
      <c r="AH11" s="231">
        <v>49.355537130000002</v>
      </c>
      <c r="AI11" s="231">
        <v>2.1002291800000004</v>
      </c>
      <c r="AJ11" s="231">
        <v>23.749455489999999</v>
      </c>
      <c r="AK11" s="230">
        <v>34.743682700000001</v>
      </c>
      <c r="AL11" s="229">
        <v>109.9489045</v>
      </c>
      <c r="AM11" s="231">
        <v>21.1</v>
      </c>
      <c r="AN11" s="231">
        <v>28.4</v>
      </c>
      <c r="AO11" s="231">
        <v>54.7</v>
      </c>
      <c r="AP11" s="230">
        <v>95.845065000000005</v>
      </c>
      <c r="AQ11" s="229">
        <v>200.04506500000002</v>
      </c>
      <c r="AR11" s="231">
        <v>60.219486880000005</v>
      </c>
      <c r="AS11" s="231">
        <v>99.4</v>
      </c>
      <c r="AT11" s="231">
        <v>68.5</v>
      </c>
      <c r="AU11" s="230">
        <v>101.74528058</v>
      </c>
      <c r="AV11" s="229">
        <v>329.86476746</v>
      </c>
      <c r="AW11" s="230">
        <v>96.153000000000006</v>
      </c>
      <c r="AX11" s="253">
        <v>87.611999999999995</v>
      </c>
      <c r="AY11" s="253">
        <v>122.732</v>
      </c>
      <c r="AZ11" s="253">
        <v>60.716000000000001</v>
      </c>
      <c r="BA11" s="229">
        <f>SUM(AW11:AZ11)</f>
        <v>367.21299999999997</v>
      </c>
      <c r="BB11" s="230">
        <v>95.1</v>
      </c>
      <c r="BC11" s="253">
        <v>69.959999999999994</v>
      </c>
      <c r="BD11" s="229">
        <f t="shared" si="0"/>
        <v>165.06</v>
      </c>
    </row>
    <row r="12" spans="1:56" s="169" customFormat="1" ht="15" customHeight="1">
      <c r="B12" s="228" t="s">
        <v>149</v>
      </c>
      <c r="C12" s="227"/>
      <c r="D12" s="226">
        <v>138.47129849999999</v>
      </c>
      <c r="E12" s="226">
        <v>216.02426409395136</v>
      </c>
      <c r="F12" s="226">
        <v>169.04470643533367</v>
      </c>
      <c r="G12" s="226">
        <v>226.91348701250359</v>
      </c>
      <c r="H12" s="225">
        <v>750.17592456180171</v>
      </c>
      <c r="I12" s="226">
        <v>165.61788593027612</v>
      </c>
      <c r="J12" s="226">
        <v>343.00236849132114</v>
      </c>
      <c r="K12" s="226">
        <v>189.83448988673763</v>
      </c>
      <c r="L12" s="226">
        <v>288.36244848000001</v>
      </c>
      <c r="M12" s="225">
        <v>986.81719278833486</v>
      </c>
      <c r="N12" s="226">
        <v>272.00815944999994</v>
      </c>
      <c r="O12" s="226">
        <v>260.84619813999996</v>
      </c>
      <c r="P12" s="226">
        <v>186.33892379999998</v>
      </c>
      <c r="Q12" s="226">
        <v>246.51475878999986</v>
      </c>
      <c r="R12" s="225">
        <v>965.7080401799999</v>
      </c>
      <c r="S12" s="226">
        <v>212.2</v>
      </c>
      <c r="T12" s="226">
        <f>SUM(T9:T11)</f>
        <v>266.90000000000003</v>
      </c>
      <c r="U12" s="226">
        <f>SUM(U9:U11)</f>
        <v>219.29999999999998</v>
      </c>
      <c r="V12" s="226">
        <f>SUM(V9:V11)</f>
        <v>278.10000000000002</v>
      </c>
      <c r="W12" s="225">
        <v>976.5</v>
      </c>
      <c r="X12" s="226">
        <f t="shared" ref="X12:AF12" si="1">SUM(X9:X11)</f>
        <v>246.20000000000002</v>
      </c>
      <c r="Y12" s="226">
        <f t="shared" si="1"/>
        <v>342.6</v>
      </c>
      <c r="Z12" s="226">
        <f t="shared" si="1"/>
        <v>206.5</v>
      </c>
      <c r="AA12" s="226">
        <f t="shared" si="1"/>
        <v>236.70000000000002</v>
      </c>
      <c r="AB12" s="225">
        <f t="shared" si="1"/>
        <v>1032.0999999999999</v>
      </c>
      <c r="AC12" s="226">
        <f t="shared" si="1"/>
        <v>256.3</v>
      </c>
      <c r="AD12" s="226">
        <f t="shared" si="1"/>
        <v>364.92960631999995</v>
      </c>
      <c r="AE12" s="226">
        <f t="shared" si="1"/>
        <v>246.10000000000002</v>
      </c>
      <c r="AF12" s="226">
        <f t="shared" si="1"/>
        <v>241.19562962000026</v>
      </c>
      <c r="AG12" s="225">
        <f>SUM(AC12:AF12)</f>
        <v>1108.5252359400001</v>
      </c>
      <c r="AH12" s="226">
        <f>SUM(AH9:AH11)</f>
        <v>95.2260201</v>
      </c>
      <c r="AI12" s="226">
        <f>SUM(AI9:AI11)</f>
        <v>2.6579378700000005</v>
      </c>
      <c r="AJ12" s="226">
        <f>SUM(AJ9:AJ11)</f>
        <v>70.357517689999995</v>
      </c>
      <c r="AK12" s="226">
        <f>SUM(AK9:AK11)</f>
        <v>90.978793060000001</v>
      </c>
      <c r="AL12" s="225">
        <f>SUM(AH12:AK12)</f>
        <v>259.22026871999998</v>
      </c>
      <c r="AM12" s="226">
        <f>SUM(AM9:AM11)</f>
        <v>110.19999999999999</v>
      </c>
      <c r="AN12" s="226">
        <f>SUM(AN9:AN11)</f>
        <v>108.6</v>
      </c>
      <c r="AO12" s="226">
        <f>SUM(AO9:AO11)</f>
        <v>141.89830892999998</v>
      </c>
      <c r="AP12" s="226">
        <f>SUM(AP9:AP11)</f>
        <v>277.53431499999999</v>
      </c>
      <c r="AQ12" s="225">
        <f>SUM(AM12:AP12)</f>
        <v>638.23262392999993</v>
      </c>
      <c r="AR12" s="226">
        <f>SUM(AR9:AR11)</f>
        <v>173.18280656000002</v>
      </c>
      <c r="AS12" s="226">
        <f>SUM(AS9:AS11)</f>
        <v>247.9</v>
      </c>
      <c r="AT12" s="226">
        <f>SUM(AT9:AT11)</f>
        <v>177.1</v>
      </c>
      <c r="AU12" s="226">
        <f>SUM(AU9:AU11)</f>
        <v>251.54528058</v>
      </c>
      <c r="AV12" s="225">
        <f>SUM(AR12:AU12)</f>
        <v>849.72808714000007</v>
      </c>
      <c r="AW12" s="282">
        <v>273.11900000000003</v>
      </c>
      <c r="AX12" s="254">
        <f>SUM(AX9:AX11)</f>
        <v>268.67499999999995</v>
      </c>
      <c r="AY12" s="254">
        <v>347.14400000000001</v>
      </c>
      <c r="AZ12" s="254">
        <f>SUM(AZ9:AZ11)</f>
        <v>170.01249279999999</v>
      </c>
      <c r="BA12" s="225">
        <f>SUM(AW12:AZ12)</f>
        <v>1058.9504927999999</v>
      </c>
      <c r="BB12" s="282">
        <v>260.7</v>
      </c>
      <c r="BC12" s="254">
        <v>196.37100000000001</v>
      </c>
      <c r="BD12" s="225">
        <v>457.09899999999999</v>
      </c>
    </row>
    <row r="13" spans="1:56" s="169" customFormat="1" ht="3" customHeight="1">
      <c r="B13" s="224"/>
      <c r="C13" s="224"/>
      <c r="D13" s="223"/>
      <c r="E13" s="223"/>
      <c r="F13" s="223"/>
      <c r="G13" s="223"/>
      <c r="H13" s="222"/>
      <c r="I13" s="223"/>
      <c r="J13" s="223"/>
      <c r="K13" s="223"/>
      <c r="L13" s="223"/>
      <c r="M13" s="222"/>
      <c r="N13" s="223"/>
      <c r="O13" s="223"/>
      <c r="P13" s="223"/>
      <c r="Q13" s="223"/>
      <c r="R13" s="222"/>
      <c r="S13" s="223"/>
      <c r="T13" s="223"/>
      <c r="U13" s="223"/>
      <c r="V13" s="223"/>
      <c r="W13" s="222"/>
      <c r="X13" s="223"/>
      <c r="Y13" s="223"/>
      <c r="Z13" s="223"/>
      <c r="AA13" s="223"/>
      <c r="AB13" s="222"/>
      <c r="AC13" s="223"/>
      <c r="AD13" s="223"/>
      <c r="AE13" s="223"/>
      <c r="AF13" s="223"/>
      <c r="AG13" s="222"/>
      <c r="AH13" s="223"/>
      <c r="AI13" s="223"/>
      <c r="AJ13" s="223"/>
      <c r="AK13" s="223"/>
      <c r="AL13" s="222"/>
      <c r="AM13" s="223"/>
      <c r="AN13" s="223"/>
      <c r="AO13" s="223"/>
      <c r="AP13" s="223"/>
      <c r="AQ13" s="222"/>
      <c r="AR13" s="223"/>
      <c r="AS13" s="223"/>
      <c r="AT13" s="223"/>
      <c r="AU13" s="223"/>
      <c r="AV13" s="222"/>
      <c r="AW13" s="223"/>
      <c r="BA13" s="222"/>
      <c r="BB13" s="223"/>
      <c r="BD13" s="222"/>
    </row>
    <row r="14" spans="1:56" s="169" customFormat="1" ht="12.5">
      <c r="H14" s="221"/>
      <c r="M14" s="221"/>
      <c r="R14" s="221"/>
      <c r="W14" s="221"/>
      <c r="AB14" s="221"/>
      <c r="AG14" s="221"/>
      <c r="AL14" s="221"/>
      <c r="AQ14" s="221"/>
      <c r="AV14" s="221"/>
      <c r="BA14" s="221"/>
      <c r="BD14" s="221"/>
    </row>
    <row r="15" spans="1:56" s="169" customFormat="1">
      <c r="A15" s="209" t="s">
        <v>150</v>
      </c>
      <c r="B15" s="208"/>
      <c r="C15" s="208"/>
      <c r="D15" s="206"/>
      <c r="E15" s="206"/>
      <c r="F15" s="206"/>
      <c r="G15" s="207"/>
      <c r="H15" s="205"/>
      <c r="I15" s="206"/>
      <c r="J15" s="206"/>
      <c r="K15" s="206"/>
      <c r="L15" s="207"/>
      <c r="M15" s="205"/>
      <c r="N15" s="206"/>
      <c r="O15" s="206"/>
      <c r="P15" s="206"/>
      <c r="Q15" s="207"/>
      <c r="R15" s="205"/>
      <c r="S15" s="206"/>
      <c r="T15" s="206"/>
      <c r="U15" s="206"/>
      <c r="V15" s="206"/>
      <c r="W15" s="205"/>
      <c r="X15" s="206"/>
      <c r="Y15" s="206"/>
      <c r="Z15" s="206"/>
      <c r="AA15" s="206"/>
      <c r="AB15" s="205"/>
      <c r="AC15" s="206"/>
      <c r="AD15" s="206"/>
      <c r="AE15" s="206"/>
      <c r="AF15" s="206"/>
      <c r="AG15" s="205"/>
      <c r="AH15" s="206"/>
      <c r="AI15" s="206"/>
      <c r="AJ15" s="206"/>
      <c r="AK15" s="206"/>
      <c r="AL15" s="205"/>
      <c r="AM15" s="206"/>
      <c r="AN15" s="206"/>
      <c r="AO15" s="206"/>
      <c r="AP15" s="206"/>
      <c r="AQ15" s="205"/>
      <c r="AR15" s="206"/>
      <c r="AS15" s="206"/>
      <c r="AT15" s="206"/>
      <c r="AU15" s="206"/>
      <c r="AV15" s="205"/>
      <c r="AW15" s="206"/>
      <c r="AX15" s="206"/>
      <c r="AY15" s="206"/>
      <c r="AZ15" s="206"/>
      <c r="BA15" s="205"/>
      <c r="BB15" s="206"/>
      <c r="BC15" s="206"/>
      <c r="BD15" s="205"/>
    </row>
    <row r="16" spans="1:56" s="169" customFormat="1" ht="15" customHeight="1">
      <c r="A16" s="194"/>
      <c r="B16" s="197"/>
      <c r="H16" s="181"/>
      <c r="M16" s="181"/>
      <c r="R16" s="181"/>
      <c r="W16" s="181"/>
      <c r="AB16" s="181"/>
      <c r="AG16" s="181"/>
      <c r="AL16" s="181"/>
      <c r="AQ16" s="181"/>
      <c r="AV16" s="181"/>
      <c r="BA16" s="181"/>
      <c r="BD16" s="181"/>
    </row>
    <row r="17" spans="1:56" s="169" customFormat="1" ht="15" customHeight="1">
      <c r="B17" s="220" t="s">
        <v>151</v>
      </c>
      <c r="C17" s="220"/>
      <c r="D17" s="59">
        <v>131.19999999999999</v>
      </c>
      <c r="E17" s="59">
        <v>255.79729319482723</v>
      </c>
      <c r="F17" s="59">
        <v>166.63684765082431</v>
      </c>
      <c r="G17" s="59">
        <v>248.36898142969449</v>
      </c>
      <c r="H17" s="219">
        <v>803.88556328464131</v>
      </c>
      <c r="I17" s="59">
        <v>157.39350927542233</v>
      </c>
      <c r="J17" s="59">
        <v>359.83980819010151</v>
      </c>
      <c r="K17" s="59">
        <v>161.43772390650315</v>
      </c>
      <c r="L17" s="59">
        <v>348.99699943812863</v>
      </c>
      <c r="M17" s="219">
        <v>1031.4660567406945</v>
      </c>
      <c r="N17" s="59">
        <v>280.67673997381462</v>
      </c>
      <c r="O17" s="59">
        <v>225.86181306319904</v>
      </c>
      <c r="P17" s="59">
        <v>174.220969024146</v>
      </c>
      <c r="Q17" s="59">
        <v>255.42074607275413</v>
      </c>
      <c r="R17" s="219">
        <v>934.93035322977107</v>
      </c>
      <c r="S17" s="59">
        <v>186.9</v>
      </c>
      <c r="T17" s="59">
        <v>216.3</v>
      </c>
      <c r="U17" s="59">
        <v>197.9</v>
      </c>
      <c r="V17" s="59">
        <v>286.10000000000002</v>
      </c>
      <c r="W17" s="219">
        <v>883.4</v>
      </c>
      <c r="X17" s="59">
        <v>208.1</v>
      </c>
      <c r="Y17" s="59">
        <v>316.5</v>
      </c>
      <c r="Z17" s="59">
        <v>149.5</v>
      </c>
      <c r="AA17" s="59">
        <v>197.6</v>
      </c>
      <c r="AB17" s="219">
        <v>861.8</v>
      </c>
      <c r="AC17" s="59">
        <v>173.3</v>
      </c>
      <c r="AD17" s="59">
        <v>297.017341419199</v>
      </c>
      <c r="AE17" s="59">
        <v>185.3</v>
      </c>
      <c r="AF17" s="59">
        <v>218.57736747345183</v>
      </c>
      <c r="AG17" s="219">
        <v>873.17828253173457</v>
      </c>
      <c r="AH17" s="59">
        <v>93.7</v>
      </c>
      <c r="AI17" s="218">
        <v>3.2367638291605307</v>
      </c>
      <c r="AJ17" s="218">
        <v>23.839320229564365</v>
      </c>
      <c r="AK17" s="218">
        <v>20.092230899575377</v>
      </c>
      <c r="AL17" s="219">
        <v>140.70131519352051</v>
      </c>
      <c r="AM17" s="218">
        <v>21.162609040488817</v>
      </c>
      <c r="AN17" s="218">
        <v>90.908576424386666</v>
      </c>
      <c r="AO17" s="218">
        <v>115.65690972635585</v>
      </c>
      <c r="AP17" s="218">
        <v>286.36564476876919</v>
      </c>
      <c r="AQ17" s="217">
        <v>514.09373996000056</v>
      </c>
      <c r="AR17" s="218">
        <v>158.65674016073734</v>
      </c>
      <c r="AS17" s="218">
        <v>298.06665701767258</v>
      </c>
      <c r="AT17" s="218">
        <v>172.52475247524754</v>
      </c>
      <c r="AU17" s="218">
        <v>251.8</v>
      </c>
      <c r="AV17" s="217">
        <v>878.2</v>
      </c>
      <c r="AW17" s="218">
        <v>195.5</v>
      </c>
      <c r="AX17" s="218">
        <v>281.26837438879062</v>
      </c>
      <c r="AY17" s="271">
        <v>322.79017819075591</v>
      </c>
      <c r="AZ17" s="286">
        <v>171.16335436898004</v>
      </c>
      <c r="BA17" s="217">
        <v>970.63774625404483</v>
      </c>
      <c r="BB17" s="218">
        <v>239.4</v>
      </c>
      <c r="BC17" s="218">
        <v>226.8</v>
      </c>
      <c r="BD17" s="217">
        <v>466.20000000000005</v>
      </c>
    </row>
    <row r="18" spans="1:56" s="169" customFormat="1" ht="15" customHeight="1">
      <c r="B18" s="220" t="s">
        <v>152</v>
      </c>
      <c r="C18" s="220"/>
      <c r="D18" s="59">
        <v>268.95680421212933</v>
      </c>
      <c r="E18" s="59">
        <v>353.77986390105787</v>
      </c>
      <c r="F18" s="59">
        <v>287.16453593428281</v>
      </c>
      <c r="G18" s="59">
        <v>307.20006477346601</v>
      </c>
      <c r="H18" s="219">
        <v>1223.2732847598784</v>
      </c>
      <c r="I18" s="59">
        <v>295.4074993333063</v>
      </c>
      <c r="J18" s="59">
        <v>511.65820164203035</v>
      </c>
      <c r="K18" s="59">
        <v>300.90750369607099</v>
      </c>
      <c r="L18" s="59">
        <v>258.08243394096712</v>
      </c>
      <c r="M18" s="219">
        <v>1344.5288824146025</v>
      </c>
      <c r="N18" s="59">
        <v>289.98731313641571</v>
      </c>
      <c r="O18" s="59">
        <v>325.30039213220408</v>
      </c>
      <c r="P18" s="59">
        <v>170.9204223964995</v>
      </c>
      <c r="Q18" s="59">
        <v>168.43889580350867</v>
      </c>
      <c r="R18" s="219">
        <v>932.26459287995965</v>
      </c>
      <c r="S18" s="59">
        <v>174.8</v>
      </c>
      <c r="T18" s="59">
        <v>235.1</v>
      </c>
      <c r="U18" s="59">
        <v>134.1</v>
      </c>
      <c r="V18" s="59">
        <v>131.1</v>
      </c>
      <c r="W18" s="219">
        <v>666.1</v>
      </c>
      <c r="X18" s="59">
        <v>173.2</v>
      </c>
      <c r="Y18" s="59">
        <v>199</v>
      </c>
      <c r="Z18" s="59">
        <v>141.69999999999999</v>
      </c>
      <c r="AA18" s="59">
        <v>120.4</v>
      </c>
      <c r="AB18" s="219">
        <v>617.9</v>
      </c>
      <c r="AC18" s="59">
        <v>171.8</v>
      </c>
      <c r="AD18" s="59">
        <v>208.4986886612904</v>
      </c>
      <c r="AE18" s="59">
        <v>120</v>
      </c>
      <c r="AF18" s="59">
        <v>79.332348278931761</v>
      </c>
      <c r="AG18" s="219">
        <v>566.714790702958</v>
      </c>
      <c r="AH18" s="59">
        <v>10.3</v>
      </c>
      <c r="AI18" s="218">
        <v>35.368741999999997</v>
      </c>
      <c r="AJ18" s="218">
        <v>60.718632527841471</v>
      </c>
      <c r="AK18" s="218">
        <v>73.83429142980296</v>
      </c>
      <c r="AL18" s="219">
        <v>231.67506685409413</v>
      </c>
      <c r="AM18" s="218">
        <v>118.04009129823859</v>
      </c>
      <c r="AN18" s="218">
        <v>67.886028348320039</v>
      </c>
      <c r="AO18" s="218">
        <v>57.764411655854872</v>
      </c>
      <c r="AP18" s="218">
        <v>88.387360515619463</v>
      </c>
      <c r="AQ18" s="217">
        <v>332.07789181803298</v>
      </c>
      <c r="AR18" s="218">
        <v>66.601551141244741</v>
      </c>
      <c r="AS18" s="218">
        <v>38.766689350377398</v>
      </c>
      <c r="AT18" s="218">
        <v>52.731379289166981</v>
      </c>
      <c r="AU18" s="218">
        <v>62.7</v>
      </c>
      <c r="AV18" s="217">
        <v>220.9</v>
      </c>
      <c r="AW18" s="218">
        <v>129.4</v>
      </c>
      <c r="AX18" s="218">
        <v>88.827930927817206</v>
      </c>
      <c r="AY18" s="271">
        <v>123.71965307465511</v>
      </c>
      <c r="AZ18" s="286">
        <v>51.49033285358778</v>
      </c>
      <c r="BA18" s="217">
        <v>393.07073095922675</v>
      </c>
      <c r="BB18" s="218">
        <v>93.4</v>
      </c>
      <c r="BC18" s="218">
        <v>47.1</v>
      </c>
      <c r="BD18" s="217">
        <v>140.5</v>
      </c>
    </row>
    <row r="19" spans="1:56" s="169" customFormat="1" ht="15" customHeight="1">
      <c r="B19" s="174" t="s">
        <v>148</v>
      </c>
      <c r="C19" s="220"/>
      <c r="D19" s="59">
        <v>264.20601175340744</v>
      </c>
      <c r="E19" s="59">
        <v>336.88322870286959</v>
      </c>
      <c r="F19" s="59">
        <v>286.74237822298676</v>
      </c>
      <c r="G19" s="59">
        <v>354.78961614840716</v>
      </c>
      <c r="H19" s="219">
        <v>1243.578727093718</v>
      </c>
      <c r="I19" s="59">
        <v>191.4671485049528</v>
      </c>
      <c r="J19" s="59">
        <v>410.68197528292689</v>
      </c>
      <c r="K19" s="59">
        <v>234.01539913970097</v>
      </c>
      <c r="L19" s="59">
        <v>334.22412436995546</v>
      </c>
      <c r="M19" s="219">
        <v>1166.8480759827842</v>
      </c>
      <c r="N19" s="59">
        <v>283.88500935557505</v>
      </c>
      <c r="O19" s="59">
        <v>266.74950950492342</v>
      </c>
      <c r="P19" s="59">
        <v>213.82074903154475</v>
      </c>
      <c r="Q19" s="59">
        <v>280.53815852554266</v>
      </c>
      <c r="R19" s="219">
        <v>1037.2261321368662</v>
      </c>
      <c r="S19" s="59">
        <v>210.7</v>
      </c>
      <c r="T19" s="59">
        <v>267.89999999999998</v>
      </c>
      <c r="U19" s="59">
        <v>220.4</v>
      </c>
      <c r="V19" s="59">
        <v>290.2</v>
      </c>
      <c r="W19" s="219">
        <v>1014.7</v>
      </c>
      <c r="X19" s="59">
        <v>208.4</v>
      </c>
      <c r="Y19" s="59">
        <v>309.7</v>
      </c>
      <c r="Z19" s="59">
        <v>186.3</v>
      </c>
      <c r="AA19" s="59">
        <v>238.6</v>
      </c>
      <c r="AB19" s="219">
        <v>926.4</v>
      </c>
      <c r="AC19" s="59">
        <v>204.6</v>
      </c>
      <c r="AD19" s="59">
        <v>287.42943253206238</v>
      </c>
      <c r="AE19" s="59">
        <v>234.4</v>
      </c>
      <c r="AF19" s="59">
        <v>230.51822624641736</v>
      </c>
      <c r="AG19" s="219">
        <v>950.33264609548598</v>
      </c>
      <c r="AH19" s="59">
        <v>118.6</v>
      </c>
      <c r="AI19" s="218">
        <v>25.818774901695882</v>
      </c>
      <c r="AJ19" s="218">
        <v>85.700650216778527</v>
      </c>
      <c r="AK19" s="218">
        <v>119.18814033467376</v>
      </c>
      <c r="AL19" s="219">
        <v>349.81023019815177</v>
      </c>
      <c r="AM19" s="218">
        <v>91.630061990405963</v>
      </c>
      <c r="AN19" s="218">
        <v>96.807776832459055</v>
      </c>
      <c r="AO19" s="218">
        <v>148.5351602991152</v>
      </c>
      <c r="AP19" s="218">
        <v>236.40218007161047</v>
      </c>
      <c r="AQ19" s="217">
        <v>573.37517919359072</v>
      </c>
      <c r="AR19" s="218">
        <v>148.79206750835311</v>
      </c>
      <c r="AS19" s="218">
        <v>264.90379134045429</v>
      </c>
      <c r="AT19" s="218">
        <v>177.77824494740017</v>
      </c>
      <c r="AU19" s="218">
        <v>262.8</v>
      </c>
      <c r="AV19" s="217">
        <v>854.4</v>
      </c>
      <c r="AW19" s="218">
        <v>245.8</v>
      </c>
      <c r="AX19" s="218">
        <v>222.69416982370106</v>
      </c>
      <c r="AY19" s="271">
        <v>312.97231701675099</v>
      </c>
      <c r="AZ19" s="286">
        <v>144.00881721839889</v>
      </c>
      <c r="BA19" s="217">
        <v>918.69844262716185</v>
      </c>
      <c r="BB19" s="218">
        <v>231.3</v>
      </c>
      <c r="BC19" s="218">
        <v>165.5</v>
      </c>
      <c r="BD19" s="217">
        <v>396.8</v>
      </c>
    </row>
    <row r="20" spans="1:56" s="169" customFormat="1" ht="15" customHeight="1">
      <c r="B20" s="216" t="s">
        <v>153</v>
      </c>
      <c r="C20" s="215"/>
      <c r="D20" s="60">
        <v>196.9165951031714</v>
      </c>
      <c r="E20" s="60">
        <v>299.80948363631563</v>
      </c>
      <c r="F20" s="60">
        <v>227.90743715447152</v>
      </c>
      <c r="G20" s="60">
        <v>292.17691819664566</v>
      </c>
      <c r="H20" s="214">
        <v>1020.5575546030341</v>
      </c>
      <c r="I20" s="60">
        <v>202.90231321941755</v>
      </c>
      <c r="J20" s="60">
        <v>414.62275385170534</v>
      </c>
      <c r="K20" s="60">
        <v>220.51759579767241</v>
      </c>
      <c r="L20" s="60">
        <v>318.6095796622871</v>
      </c>
      <c r="M20" s="214">
        <v>1155.7584304119591</v>
      </c>
      <c r="N20" s="60">
        <v>284.39660037168522</v>
      </c>
      <c r="O20" s="60">
        <v>268.19352176370228</v>
      </c>
      <c r="P20" s="60">
        <v>184.74449845464147</v>
      </c>
      <c r="Q20" s="60">
        <v>233.33872944781098</v>
      </c>
      <c r="R20" s="214">
        <v>963.75550723802871</v>
      </c>
      <c r="S20" s="60">
        <v>189.3</v>
      </c>
      <c r="T20" s="60">
        <v>237.8</v>
      </c>
      <c r="U20" s="60">
        <v>181.1</v>
      </c>
      <c r="V20" s="60">
        <v>227</v>
      </c>
      <c r="W20" s="214">
        <v>838.4</v>
      </c>
      <c r="X20" s="60">
        <v>194</v>
      </c>
      <c r="Y20" s="60">
        <v>263</v>
      </c>
      <c r="Z20" s="60">
        <v>156.19999999999999</v>
      </c>
      <c r="AA20" s="60">
        <v>175.5</v>
      </c>
      <c r="AB20" s="214">
        <v>779.1</v>
      </c>
      <c r="AC20" s="60">
        <v>181.1</v>
      </c>
      <c r="AD20" s="60">
        <v>255.70612264519389</v>
      </c>
      <c r="AE20" s="60">
        <v>169.63629751506241</v>
      </c>
      <c r="AF20" s="60">
        <v>159.72113672528818</v>
      </c>
      <c r="AG20" s="214">
        <v>758.85813264424701</v>
      </c>
      <c r="AH20" s="60">
        <v>63.3</v>
      </c>
      <c r="AI20" s="213">
        <v>25.366306645488653</v>
      </c>
      <c r="AJ20" s="213">
        <v>59.363477236156932</v>
      </c>
      <c r="AK20" s="213">
        <v>71.928887859860083</v>
      </c>
      <c r="AL20" s="214">
        <v>239.03649637661505</v>
      </c>
      <c r="AM20" s="213">
        <v>94.492508197641513</v>
      </c>
      <c r="AN20" s="213">
        <v>80.242874763684512</v>
      </c>
      <c r="AO20" s="213">
        <v>95.629276612141609</v>
      </c>
      <c r="AP20" s="213">
        <v>178.96554430550788</v>
      </c>
      <c r="AQ20" s="212">
        <v>449.33020387897545</v>
      </c>
      <c r="AR20" s="213">
        <v>112.12915864053346</v>
      </c>
      <c r="AS20" s="213">
        <v>169.81547327892497</v>
      </c>
      <c r="AT20" s="213">
        <v>115.62637906099062</v>
      </c>
      <c r="AU20" s="213">
        <v>165.2</v>
      </c>
      <c r="AV20" s="212">
        <v>562.79999999999995</v>
      </c>
      <c r="AW20" s="213">
        <v>176.1</v>
      </c>
      <c r="AX20" s="213">
        <v>172.76369654697399</v>
      </c>
      <c r="AY20" s="272">
        <v>223.702075355164</v>
      </c>
      <c r="AZ20" s="287">
        <v>106.48997443133418</v>
      </c>
      <c r="BA20" s="212">
        <v>677.5412640180258</v>
      </c>
      <c r="BB20" s="213">
        <v>167.1</v>
      </c>
      <c r="BC20" s="213">
        <v>124.8</v>
      </c>
      <c r="BD20" s="212">
        <v>291.89999999999998</v>
      </c>
    </row>
    <row r="21" spans="1:56" s="169" customFormat="1" ht="12.5">
      <c r="A21" s="211" t="s">
        <v>154</v>
      </c>
      <c r="H21" s="210"/>
      <c r="M21" s="210"/>
      <c r="R21" s="210"/>
      <c r="W21" s="210"/>
      <c r="AB21" s="210"/>
      <c r="AG21" s="210"/>
      <c r="AL21" s="181"/>
      <c r="AQ21" s="181"/>
      <c r="AV21" s="181"/>
      <c r="BA21" s="181"/>
      <c r="BD21" s="181"/>
    </row>
    <row r="22" spans="1:56" s="169" customFormat="1">
      <c r="A22" s="209" t="s">
        <v>155</v>
      </c>
      <c r="B22" s="208"/>
      <c r="C22" s="208"/>
      <c r="D22" s="206"/>
      <c r="E22" s="206"/>
      <c r="F22" s="206"/>
      <c r="G22" s="207"/>
      <c r="H22" s="205"/>
      <c r="I22" s="206"/>
      <c r="J22" s="206"/>
      <c r="K22" s="206"/>
      <c r="L22" s="207"/>
      <c r="M22" s="205"/>
      <c r="N22" s="206"/>
      <c r="O22" s="206"/>
      <c r="P22" s="206"/>
      <c r="Q22" s="207"/>
      <c r="R22" s="205"/>
      <c r="S22" s="206"/>
      <c r="T22" s="206"/>
      <c r="U22" s="206"/>
      <c r="V22" s="206"/>
      <c r="W22" s="205"/>
      <c r="X22" s="206"/>
      <c r="Y22" s="206"/>
      <c r="Z22" s="206"/>
      <c r="AA22" s="206"/>
      <c r="AB22" s="205"/>
      <c r="AC22" s="206"/>
      <c r="AD22" s="206"/>
      <c r="AE22" s="206"/>
      <c r="AF22" s="206"/>
      <c r="AG22" s="205"/>
      <c r="AH22" s="206"/>
      <c r="AI22" s="206"/>
      <c r="AJ22" s="206"/>
      <c r="AK22" s="206"/>
      <c r="AL22" s="205"/>
      <c r="AM22" s="206"/>
      <c r="AN22" s="206"/>
      <c r="AO22" s="206"/>
      <c r="AP22" s="206"/>
      <c r="AQ22" s="205"/>
      <c r="AR22" s="206"/>
      <c r="AS22" s="206"/>
      <c r="AT22" s="206"/>
      <c r="AU22" s="206"/>
      <c r="AV22" s="205"/>
      <c r="AW22" s="206"/>
      <c r="AX22" s="206"/>
      <c r="AY22" s="206"/>
      <c r="AZ22" s="206"/>
      <c r="BA22" s="205"/>
      <c r="BB22" s="206"/>
      <c r="BC22" s="206"/>
      <c r="BD22" s="205"/>
    </row>
    <row r="23" spans="1:56" s="169" customFormat="1" ht="15" customHeight="1">
      <c r="H23" s="181"/>
      <c r="M23" s="181"/>
      <c r="R23" s="181"/>
      <c r="W23" s="181"/>
      <c r="AB23" s="181"/>
      <c r="AG23" s="181"/>
      <c r="AL23" s="181"/>
      <c r="AQ23" s="181"/>
      <c r="AV23" s="181"/>
      <c r="BA23" s="181"/>
      <c r="BD23" s="181"/>
    </row>
    <row r="24" spans="1:56" s="169" customFormat="1" ht="15" customHeight="1">
      <c r="B24" s="174" t="s">
        <v>146</v>
      </c>
      <c r="C24" s="174"/>
      <c r="D24" s="177">
        <v>350</v>
      </c>
      <c r="E24" s="177">
        <v>355</v>
      </c>
      <c r="F24" s="177">
        <v>356</v>
      </c>
      <c r="G24" s="177">
        <v>361</v>
      </c>
      <c r="H24" s="176">
        <v>361</v>
      </c>
      <c r="I24" s="177">
        <v>363</v>
      </c>
      <c r="J24" s="177">
        <v>368</v>
      </c>
      <c r="K24" s="177">
        <v>371</v>
      </c>
      <c r="L24" s="179">
        <v>379</v>
      </c>
      <c r="M24" s="176">
        <v>379</v>
      </c>
      <c r="N24" s="177">
        <v>381</v>
      </c>
      <c r="O24" s="177">
        <v>383</v>
      </c>
      <c r="P24" s="177">
        <v>385</v>
      </c>
      <c r="Q24" s="179">
        <v>386</v>
      </c>
      <c r="R24" s="176">
        <v>386</v>
      </c>
      <c r="S24" s="177">
        <v>388</v>
      </c>
      <c r="T24" s="177">
        <f t="shared" ref="T24:AD24" si="2">T31+T37+T43</f>
        <v>391</v>
      </c>
      <c r="U24" s="177">
        <f t="shared" si="2"/>
        <v>395</v>
      </c>
      <c r="V24" s="177">
        <f t="shared" si="2"/>
        <v>401</v>
      </c>
      <c r="W24" s="176">
        <f t="shared" si="2"/>
        <v>401</v>
      </c>
      <c r="X24" s="177">
        <f t="shared" si="2"/>
        <v>404</v>
      </c>
      <c r="Y24" s="177">
        <f t="shared" si="2"/>
        <v>406</v>
      </c>
      <c r="Z24" s="177">
        <f t="shared" si="2"/>
        <v>404</v>
      </c>
      <c r="AA24" s="177">
        <f t="shared" si="2"/>
        <v>404</v>
      </c>
      <c r="AB24" s="176">
        <f t="shared" si="2"/>
        <v>404</v>
      </c>
      <c r="AC24" s="177">
        <f t="shared" si="2"/>
        <v>403</v>
      </c>
      <c r="AD24" s="177">
        <f t="shared" si="2"/>
        <v>406</v>
      </c>
      <c r="AE24" s="178">
        <v>408</v>
      </c>
      <c r="AF24" s="178">
        <v>410</v>
      </c>
      <c r="AG24" s="176">
        <v>410</v>
      </c>
      <c r="AH24" s="177">
        <v>410</v>
      </c>
      <c r="AI24" s="177">
        <v>410</v>
      </c>
      <c r="AJ24" s="177">
        <v>410</v>
      </c>
      <c r="AK24" s="177">
        <v>406</v>
      </c>
      <c r="AL24" s="176">
        <v>406</v>
      </c>
      <c r="AM24" s="177">
        <v>404</v>
      </c>
      <c r="AN24" s="177">
        <v>400</v>
      </c>
      <c r="AO24" s="177">
        <v>401</v>
      </c>
      <c r="AP24" s="177">
        <v>402</v>
      </c>
      <c r="AQ24" s="176">
        <v>402</v>
      </c>
      <c r="AR24" s="177">
        <v>402</v>
      </c>
      <c r="AS24" s="177">
        <v>403</v>
      </c>
      <c r="AT24" s="177">
        <v>404</v>
      </c>
      <c r="AU24" s="177">
        <v>404</v>
      </c>
      <c r="AV24" s="176">
        <v>404</v>
      </c>
      <c r="AW24" s="177">
        <v>401</v>
      </c>
      <c r="AX24" s="177">
        <v>400</v>
      </c>
      <c r="AY24" s="177">
        <v>400</v>
      </c>
      <c r="AZ24" s="177">
        <v>405</v>
      </c>
      <c r="BA24" s="176">
        <v>405</v>
      </c>
      <c r="BB24" s="177">
        <v>405</v>
      </c>
      <c r="BC24" s="177">
        <v>407</v>
      </c>
      <c r="BD24" s="176">
        <v>407</v>
      </c>
    </row>
    <row r="25" spans="1:56" s="169" customFormat="1" ht="15" customHeight="1">
      <c r="B25" s="174" t="s">
        <v>147</v>
      </c>
      <c r="C25" s="174"/>
      <c r="D25" s="177">
        <v>150</v>
      </c>
      <c r="E25" s="177">
        <v>162</v>
      </c>
      <c r="F25" s="177">
        <v>175</v>
      </c>
      <c r="G25" s="177">
        <v>214</v>
      </c>
      <c r="H25" s="176">
        <v>214</v>
      </c>
      <c r="I25" s="177">
        <v>219</v>
      </c>
      <c r="J25" s="177">
        <v>232</v>
      </c>
      <c r="K25" s="177">
        <v>257</v>
      </c>
      <c r="L25" s="179">
        <v>290</v>
      </c>
      <c r="M25" s="176">
        <v>290</v>
      </c>
      <c r="N25" s="177">
        <v>295</v>
      </c>
      <c r="O25" s="177">
        <v>318</v>
      </c>
      <c r="P25" s="177">
        <v>354</v>
      </c>
      <c r="Q25" s="179">
        <v>407</v>
      </c>
      <c r="R25" s="176">
        <v>407</v>
      </c>
      <c r="S25" s="177">
        <v>416</v>
      </c>
      <c r="T25" s="177">
        <f t="shared" ref="T25:AD25" si="3">T32+T38+T44</f>
        <v>443</v>
      </c>
      <c r="U25" s="177">
        <f t="shared" si="3"/>
        <v>482</v>
      </c>
      <c r="V25" s="177">
        <f t="shared" si="3"/>
        <v>527</v>
      </c>
      <c r="W25" s="176">
        <f t="shared" si="3"/>
        <v>527</v>
      </c>
      <c r="X25" s="177">
        <f t="shared" si="3"/>
        <v>532</v>
      </c>
      <c r="Y25" s="177">
        <f t="shared" si="3"/>
        <v>552</v>
      </c>
      <c r="Z25" s="177">
        <f t="shared" si="3"/>
        <v>578</v>
      </c>
      <c r="AA25" s="177">
        <f t="shared" si="3"/>
        <v>624</v>
      </c>
      <c r="AB25" s="176">
        <f t="shared" si="3"/>
        <v>624</v>
      </c>
      <c r="AC25" s="177">
        <f t="shared" si="3"/>
        <v>631</v>
      </c>
      <c r="AD25" s="177">
        <f t="shared" si="3"/>
        <v>648</v>
      </c>
      <c r="AE25" s="178">
        <v>666</v>
      </c>
      <c r="AF25" s="178">
        <v>702</v>
      </c>
      <c r="AG25" s="176">
        <v>702</v>
      </c>
      <c r="AH25" s="177">
        <v>699</v>
      </c>
      <c r="AI25" s="177">
        <v>699</v>
      </c>
      <c r="AJ25" s="177">
        <v>710</v>
      </c>
      <c r="AK25" s="177">
        <v>729</v>
      </c>
      <c r="AL25" s="176">
        <v>729</v>
      </c>
      <c r="AM25" s="177">
        <v>734</v>
      </c>
      <c r="AN25" s="177">
        <v>743</v>
      </c>
      <c r="AO25" s="177">
        <v>752</v>
      </c>
      <c r="AP25" s="177">
        <v>768</v>
      </c>
      <c r="AQ25" s="176">
        <v>768</v>
      </c>
      <c r="AR25" s="177">
        <v>776</v>
      </c>
      <c r="AS25" s="177">
        <v>773</v>
      </c>
      <c r="AT25" s="177">
        <v>776</v>
      </c>
      <c r="AU25" s="177">
        <v>778</v>
      </c>
      <c r="AV25" s="176">
        <v>778</v>
      </c>
      <c r="AW25" s="177">
        <v>777</v>
      </c>
      <c r="AX25" s="177">
        <v>779</v>
      </c>
      <c r="AY25" s="177">
        <v>783</v>
      </c>
      <c r="AZ25" s="177">
        <v>791</v>
      </c>
      <c r="BA25" s="176">
        <v>791</v>
      </c>
      <c r="BB25" s="177">
        <v>791</v>
      </c>
      <c r="BC25" s="177">
        <v>790</v>
      </c>
      <c r="BD25" s="176">
        <v>790</v>
      </c>
    </row>
    <row r="26" spans="1:56" s="169" customFormat="1" ht="15" customHeight="1">
      <c r="B26" s="174" t="s">
        <v>148</v>
      </c>
      <c r="C26" s="174"/>
      <c r="D26" s="202">
        <v>196</v>
      </c>
      <c r="E26" s="202">
        <v>208</v>
      </c>
      <c r="F26" s="202">
        <v>211</v>
      </c>
      <c r="G26" s="202">
        <v>226</v>
      </c>
      <c r="H26" s="201">
        <v>226</v>
      </c>
      <c r="I26" s="202">
        <v>230</v>
      </c>
      <c r="J26" s="202">
        <v>247</v>
      </c>
      <c r="K26" s="202">
        <v>257</v>
      </c>
      <c r="L26" s="204">
        <v>274</v>
      </c>
      <c r="M26" s="201">
        <v>274</v>
      </c>
      <c r="N26" s="202">
        <v>276</v>
      </c>
      <c r="O26" s="202">
        <v>289</v>
      </c>
      <c r="P26" s="202">
        <v>298</v>
      </c>
      <c r="Q26" s="202">
        <v>314</v>
      </c>
      <c r="R26" s="201">
        <v>314</v>
      </c>
      <c r="S26" s="202">
        <v>317</v>
      </c>
      <c r="T26" s="202">
        <f t="shared" ref="T26:AD26" si="4">T33+T39+T45</f>
        <v>320</v>
      </c>
      <c r="U26" s="202">
        <f t="shared" si="4"/>
        <v>326</v>
      </c>
      <c r="V26" s="202">
        <f t="shared" si="4"/>
        <v>344</v>
      </c>
      <c r="W26" s="201">
        <f t="shared" si="4"/>
        <v>344</v>
      </c>
      <c r="X26" s="202">
        <f t="shared" si="4"/>
        <v>350</v>
      </c>
      <c r="Y26" s="202">
        <f t="shared" si="4"/>
        <v>356</v>
      </c>
      <c r="Z26" s="202">
        <f t="shared" si="4"/>
        <v>364</v>
      </c>
      <c r="AA26" s="202">
        <f t="shared" si="4"/>
        <v>381</v>
      </c>
      <c r="AB26" s="201">
        <f t="shared" si="4"/>
        <v>381</v>
      </c>
      <c r="AC26" s="202">
        <f t="shared" si="4"/>
        <v>386</v>
      </c>
      <c r="AD26" s="202">
        <f t="shared" si="4"/>
        <v>391</v>
      </c>
      <c r="AE26" s="203">
        <v>399</v>
      </c>
      <c r="AF26" s="203">
        <v>417</v>
      </c>
      <c r="AG26" s="201">
        <v>417</v>
      </c>
      <c r="AH26" s="202">
        <v>417</v>
      </c>
      <c r="AI26" s="202">
        <v>418</v>
      </c>
      <c r="AJ26" s="202">
        <v>422</v>
      </c>
      <c r="AK26" s="202">
        <v>427</v>
      </c>
      <c r="AL26" s="201">
        <v>427</v>
      </c>
      <c r="AM26" s="202">
        <v>429</v>
      </c>
      <c r="AN26" s="202">
        <v>426</v>
      </c>
      <c r="AO26" s="202">
        <v>427</v>
      </c>
      <c r="AP26" s="202">
        <v>429</v>
      </c>
      <c r="AQ26" s="201">
        <v>429</v>
      </c>
      <c r="AR26" s="202">
        <v>428</v>
      </c>
      <c r="AS26" s="202">
        <v>434</v>
      </c>
      <c r="AT26" s="202">
        <v>442</v>
      </c>
      <c r="AU26" s="202">
        <v>451</v>
      </c>
      <c r="AV26" s="201">
        <v>451</v>
      </c>
      <c r="AW26" s="202">
        <f>1631-AW25-AW24</f>
        <v>453</v>
      </c>
      <c r="AX26" s="202">
        <v>459</v>
      </c>
      <c r="AY26" s="202">
        <v>468</v>
      </c>
      <c r="AZ26" s="202">
        <v>497</v>
      </c>
      <c r="BA26" s="201">
        <v>497</v>
      </c>
      <c r="BB26" s="202">
        <v>501</v>
      </c>
      <c r="BC26" s="202">
        <v>508</v>
      </c>
      <c r="BD26" s="201">
        <v>508</v>
      </c>
    </row>
    <row r="27" spans="1:56" s="169" customFormat="1" ht="15" customHeight="1">
      <c r="B27" s="175" t="s">
        <v>149</v>
      </c>
      <c r="C27" s="174"/>
      <c r="D27" s="198">
        <v>696</v>
      </c>
      <c r="E27" s="198">
        <v>725</v>
      </c>
      <c r="F27" s="198">
        <v>742</v>
      </c>
      <c r="G27" s="200">
        <v>801</v>
      </c>
      <c r="H27" s="170">
        <v>801</v>
      </c>
      <c r="I27" s="198">
        <v>812</v>
      </c>
      <c r="J27" s="198">
        <v>847</v>
      </c>
      <c r="K27" s="198">
        <v>885</v>
      </c>
      <c r="L27" s="200">
        <v>943</v>
      </c>
      <c r="M27" s="170">
        <v>943</v>
      </c>
      <c r="N27" s="198">
        <v>952</v>
      </c>
      <c r="O27" s="198">
        <v>990</v>
      </c>
      <c r="P27" s="198">
        <v>1037</v>
      </c>
      <c r="Q27" s="200">
        <v>1107</v>
      </c>
      <c r="R27" s="170">
        <v>1107</v>
      </c>
      <c r="S27" s="198">
        <v>1121</v>
      </c>
      <c r="T27" s="198">
        <f t="shared" ref="T27:AV27" si="5">SUM(T24:T26)</f>
        <v>1154</v>
      </c>
      <c r="U27" s="198">
        <f t="shared" si="5"/>
        <v>1203</v>
      </c>
      <c r="V27" s="198">
        <f t="shared" si="5"/>
        <v>1272</v>
      </c>
      <c r="W27" s="170">
        <f t="shared" si="5"/>
        <v>1272</v>
      </c>
      <c r="X27" s="198">
        <f t="shared" si="5"/>
        <v>1286</v>
      </c>
      <c r="Y27" s="198">
        <f t="shared" si="5"/>
        <v>1314</v>
      </c>
      <c r="Z27" s="198">
        <f t="shared" si="5"/>
        <v>1346</v>
      </c>
      <c r="AA27" s="198">
        <f t="shared" si="5"/>
        <v>1409</v>
      </c>
      <c r="AB27" s="170">
        <f t="shared" si="5"/>
        <v>1409</v>
      </c>
      <c r="AC27" s="198">
        <f t="shared" si="5"/>
        <v>1420</v>
      </c>
      <c r="AD27" s="198">
        <f t="shared" si="5"/>
        <v>1445</v>
      </c>
      <c r="AE27" s="199">
        <f t="shared" si="5"/>
        <v>1473</v>
      </c>
      <c r="AF27" s="199">
        <f t="shared" si="5"/>
        <v>1529</v>
      </c>
      <c r="AG27" s="170">
        <f t="shared" si="5"/>
        <v>1529</v>
      </c>
      <c r="AH27" s="198">
        <f t="shared" si="5"/>
        <v>1526</v>
      </c>
      <c r="AI27" s="198">
        <f t="shared" si="5"/>
        <v>1527</v>
      </c>
      <c r="AJ27" s="198">
        <f t="shared" si="5"/>
        <v>1542</v>
      </c>
      <c r="AK27" s="198">
        <f t="shared" si="5"/>
        <v>1562</v>
      </c>
      <c r="AL27" s="170">
        <f t="shared" si="5"/>
        <v>1562</v>
      </c>
      <c r="AM27" s="198">
        <f t="shared" si="5"/>
        <v>1567</v>
      </c>
      <c r="AN27" s="198">
        <f t="shared" si="5"/>
        <v>1569</v>
      </c>
      <c r="AO27" s="198">
        <f t="shared" si="5"/>
        <v>1580</v>
      </c>
      <c r="AP27" s="198">
        <f t="shared" si="5"/>
        <v>1599</v>
      </c>
      <c r="AQ27" s="170">
        <f t="shared" si="5"/>
        <v>1599</v>
      </c>
      <c r="AR27" s="198">
        <f t="shared" si="5"/>
        <v>1606</v>
      </c>
      <c r="AS27" s="198">
        <f t="shared" si="5"/>
        <v>1610</v>
      </c>
      <c r="AT27" s="198">
        <f t="shared" si="5"/>
        <v>1622</v>
      </c>
      <c r="AU27" s="198">
        <f t="shared" si="5"/>
        <v>1633</v>
      </c>
      <c r="AV27" s="170">
        <f t="shared" si="5"/>
        <v>1633</v>
      </c>
      <c r="AW27" s="198">
        <f t="shared" ref="AW27:BB27" si="6">SUM(AW24:AW26)</f>
        <v>1631</v>
      </c>
      <c r="AX27" s="198">
        <f t="shared" si="6"/>
        <v>1638</v>
      </c>
      <c r="AY27" s="198">
        <f t="shared" si="6"/>
        <v>1651</v>
      </c>
      <c r="AZ27" s="198">
        <f t="shared" si="6"/>
        <v>1693</v>
      </c>
      <c r="BA27" s="170">
        <f t="shared" si="6"/>
        <v>1693</v>
      </c>
      <c r="BB27" s="198">
        <f t="shared" si="6"/>
        <v>1697</v>
      </c>
      <c r="BC27" s="198">
        <f>SUM(BC24:BC26)</f>
        <v>1705</v>
      </c>
      <c r="BD27" s="170">
        <v>1705</v>
      </c>
    </row>
    <row r="28" spans="1:56" s="169" customFormat="1" ht="15" customHeight="1">
      <c r="D28" s="177"/>
      <c r="E28" s="192"/>
      <c r="F28" s="192"/>
      <c r="G28" s="192"/>
      <c r="H28" s="181"/>
      <c r="I28" s="192"/>
      <c r="J28" s="192"/>
      <c r="K28" s="192"/>
      <c r="L28" s="192"/>
      <c r="M28" s="181"/>
      <c r="N28" s="192"/>
      <c r="O28" s="192"/>
      <c r="P28" s="192"/>
      <c r="Q28" s="192"/>
      <c r="R28" s="181"/>
      <c r="S28" s="192"/>
      <c r="T28" s="192"/>
      <c r="U28" s="192"/>
      <c r="V28" s="192"/>
      <c r="W28" s="181"/>
      <c r="X28" s="192"/>
      <c r="Y28" s="192"/>
      <c r="Z28" s="192"/>
      <c r="AA28" s="192"/>
      <c r="AB28" s="181"/>
      <c r="AC28" s="192"/>
      <c r="AD28" s="192"/>
      <c r="AE28" s="193"/>
      <c r="AF28" s="193"/>
      <c r="AG28" s="181"/>
      <c r="AH28" s="192"/>
      <c r="AI28" s="192"/>
      <c r="AJ28" s="192"/>
      <c r="AK28" s="192"/>
      <c r="AL28" s="181"/>
      <c r="AM28" s="192"/>
      <c r="AN28" s="192"/>
      <c r="AO28" s="192"/>
      <c r="AP28" s="192"/>
      <c r="AQ28" s="181"/>
      <c r="AR28" s="192"/>
      <c r="AS28" s="192"/>
      <c r="AT28" s="192"/>
      <c r="AU28" s="192"/>
      <c r="AV28" s="181"/>
      <c r="AW28" s="192"/>
      <c r="AX28" s="192"/>
      <c r="AY28" s="192"/>
      <c r="AZ28" s="192"/>
      <c r="BA28" s="181"/>
      <c r="BB28" s="192"/>
      <c r="BC28" s="192"/>
      <c r="BD28" s="181"/>
    </row>
    <row r="29" spans="1:56" s="169" customFormat="1" ht="15" customHeight="1">
      <c r="B29" s="197" t="s">
        <v>156</v>
      </c>
      <c r="C29" s="195"/>
      <c r="D29" s="177"/>
      <c r="E29" s="195"/>
      <c r="F29" s="195"/>
      <c r="G29" s="192"/>
      <c r="H29" s="181"/>
      <c r="I29" s="195"/>
      <c r="J29" s="195"/>
      <c r="K29" s="195"/>
      <c r="L29" s="192"/>
      <c r="M29" s="181"/>
      <c r="N29" s="195"/>
      <c r="O29" s="195"/>
      <c r="P29" s="195"/>
      <c r="Q29" s="192"/>
      <c r="R29" s="181"/>
      <c r="S29" s="195"/>
      <c r="T29" s="195"/>
      <c r="U29" s="195"/>
      <c r="V29" s="195"/>
      <c r="W29" s="181"/>
      <c r="X29" s="195"/>
      <c r="Y29" s="195"/>
      <c r="Z29" s="195"/>
      <c r="AA29" s="195"/>
      <c r="AB29" s="181"/>
      <c r="AC29" s="195"/>
      <c r="AD29" s="195"/>
      <c r="AE29" s="196"/>
      <c r="AF29" s="196"/>
      <c r="AG29" s="181"/>
      <c r="AH29" s="195"/>
      <c r="AI29" s="195"/>
      <c r="AJ29" s="195"/>
      <c r="AK29" s="195"/>
      <c r="AL29" s="181"/>
      <c r="AM29" s="195"/>
      <c r="AN29" s="195"/>
      <c r="AO29" s="195"/>
      <c r="AP29" s="195"/>
      <c r="AQ29" s="181"/>
      <c r="AR29" s="195"/>
      <c r="AS29" s="195"/>
      <c r="AT29" s="195"/>
      <c r="AU29" s="195"/>
      <c r="AV29" s="181"/>
      <c r="AW29" s="195"/>
      <c r="AX29" s="195"/>
      <c r="AY29" s="195"/>
      <c r="AZ29" s="195"/>
      <c r="BA29" s="181"/>
      <c r="BB29" s="195"/>
      <c r="BC29" s="195"/>
      <c r="BD29" s="181"/>
    </row>
    <row r="30" spans="1:56" s="169" customFormat="1" ht="20.25" customHeight="1">
      <c r="B30" s="194" t="s">
        <v>157</v>
      </c>
      <c r="C30" s="194"/>
      <c r="D30" s="177"/>
      <c r="E30" s="192"/>
      <c r="F30" s="192"/>
      <c r="G30" s="192"/>
      <c r="H30" s="181"/>
      <c r="I30" s="192"/>
      <c r="J30" s="192"/>
      <c r="K30" s="192"/>
      <c r="L30" s="192"/>
      <c r="M30" s="181"/>
      <c r="N30" s="192"/>
      <c r="O30" s="192"/>
      <c r="P30" s="192"/>
      <c r="Q30" s="192"/>
      <c r="R30" s="181"/>
      <c r="S30" s="192"/>
      <c r="T30" s="192"/>
      <c r="U30" s="192"/>
      <c r="V30" s="192"/>
      <c r="W30" s="181"/>
      <c r="X30" s="192"/>
      <c r="Y30" s="192"/>
      <c r="Z30" s="192"/>
      <c r="AA30" s="192"/>
      <c r="AB30" s="181"/>
      <c r="AC30" s="192"/>
      <c r="AD30" s="192"/>
      <c r="AE30" s="193"/>
      <c r="AF30" s="193"/>
      <c r="AG30" s="181"/>
      <c r="AH30" s="192"/>
      <c r="AI30" s="192"/>
      <c r="AJ30" s="192"/>
      <c r="AK30" s="192"/>
      <c r="AL30" s="181"/>
      <c r="AM30" s="192"/>
      <c r="AN30" s="192"/>
      <c r="AO30" s="192"/>
      <c r="AP30" s="192"/>
      <c r="AQ30" s="181"/>
      <c r="AR30" s="192"/>
      <c r="AS30" s="192"/>
      <c r="AT30" s="192"/>
      <c r="AU30" s="192"/>
      <c r="AV30" s="181"/>
      <c r="AW30" s="192"/>
      <c r="AX30" s="192"/>
      <c r="AY30" s="192"/>
      <c r="AZ30" s="192"/>
      <c r="BA30" s="181"/>
      <c r="BB30" s="192"/>
      <c r="BC30" s="192"/>
      <c r="BD30" s="181"/>
    </row>
    <row r="31" spans="1:56" s="169" customFormat="1" ht="15" customHeight="1">
      <c r="B31" s="174" t="s">
        <v>146</v>
      </c>
      <c r="C31" s="174"/>
      <c r="D31" s="177">
        <v>237</v>
      </c>
      <c r="E31" s="177">
        <v>243</v>
      </c>
      <c r="F31" s="177">
        <v>244</v>
      </c>
      <c r="G31" s="177">
        <v>248</v>
      </c>
      <c r="H31" s="180">
        <v>248</v>
      </c>
      <c r="I31" s="177">
        <v>249</v>
      </c>
      <c r="J31" s="177">
        <v>251</v>
      </c>
      <c r="K31" s="177">
        <v>250</v>
      </c>
      <c r="L31" s="179">
        <v>257</v>
      </c>
      <c r="M31" s="181">
        <v>257</v>
      </c>
      <c r="N31" s="177">
        <v>257</v>
      </c>
      <c r="O31" s="177">
        <v>258</v>
      </c>
      <c r="P31" s="177">
        <v>260</v>
      </c>
      <c r="Q31" s="179">
        <v>262</v>
      </c>
      <c r="R31" s="181">
        <v>262</v>
      </c>
      <c r="S31" s="177">
        <v>264</v>
      </c>
      <c r="T31" s="177">
        <v>267</v>
      </c>
      <c r="U31" s="177">
        <v>268</v>
      </c>
      <c r="V31" s="177">
        <v>273</v>
      </c>
      <c r="W31" s="176">
        <v>273</v>
      </c>
      <c r="X31" s="177">
        <v>273</v>
      </c>
      <c r="Y31" s="177">
        <v>274</v>
      </c>
      <c r="Z31" s="177">
        <v>272</v>
      </c>
      <c r="AA31" s="177">
        <v>273</v>
      </c>
      <c r="AB31" s="176">
        <v>273</v>
      </c>
      <c r="AC31" s="177">
        <v>273</v>
      </c>
      <c r="AD31" s="177">
        <v>275</v>
      </c>
      <c r="AE31" s="178">
        <v>276</v>
      </c>
      <c r="AF31" s="178">
        <v>277</v>
      </c>
      <c r="AG31" s="176">
        <v>277</v>
      </c>
      <c r="AH31" s="177">
        <v>278</v>
      </c>
      <c r="AI31" s="177">
        <v>278</v>
      </c>
      <c r="AJ31" s="177">
        <v>279</v>
      </c>
      <c r="AK31" s="177">
        <v>276</v>
      </c>
      <c r="AL31" s="176">
        <v>276</v>
      </c>
      <c r="AM31" s="177">
        <v>275</v>
      </c>
      <c r="AN31" s="177">
        <v>273</v>
      </c>
      <c r="AO31" s="177">
        <v>274</v>
      </c>
      <c r="AP31" s="177">
        <v>274</v>
      </c>
      <c r="AQ31" s="176">
        <v>274</v>
      </c>
      <c r="AR31" s="177">
        <v>273</v>
      </c>
      <c r="AS31" s="177">
        <v>277</v>
      </c>
      <c r="AT31" s="177">
        <v>276</v>
      </c>
      <c r="AU31" s="177">
        <v>276</v>
      </c>
      <c r="AV31" s="176">
        <v>276</v>
      </c>
      <c r="AW31" s="177">
        <v>274</v>
      </c>
      <c r="AX31" s="177">
        <v>271</v>
      </c>
      <c r="AY31" s="177">
        <v>271</v>
      </c>
      <c r="AZ31" s="177">
        <v>272</v>
      </c>
      <c r="BA31" s="176">
        <v>272</v>
      </c>
      <c r="BB31" s="177">
        <v>272</v>
      </c>
      <c r="BC31" s="177">
        <v>271</v>
      </c>
      <c r="BD31" s="176">
        <v>271</v>
      </c>
    </row>
    <row r="32" spans="1:56" s="169" customFormat="1" ht="15" customHeight="1">
      <c r="B32" s="174" t="s">
        <v>147</v>
      </c>
      <c r="C32" s="174"/>
      <c r="D32" s="177">
        <v>75</v>
      </c>
      <c r="E32" s="177">
        <v>80</v>
      </c>
      <c r="F32" s="177">
        <v>88</v>
      </c>
      <c r="G32" s="177">
        <v>102</v>
      </c>
      <c r="H32" s="180">
        <v>102</v>
      </c>
      <c r="I32" s="177">
        <v>102</v>
      </c>
      <c r="J32" s="177">
        <v>109</v>
      </c>
      <c r="K32" s="177">
        <v>121</v>
      </c>
      <c r="L32" s="179">
        <v>131</v>
      </c>
      <c r="M32" s="176">
        <v>131</v>
      </c>
      <c r="N32" s="177">
        <v>131</v>
      </c>
      <c r="O32" s="177">
        <v>143</v>
      </c>
      <c r="P32" s="177">
        <v>163</v>
      </c>
      <c r="Q32" s="179">
        <v>195</v>
      </c>
      <c r="R32" s="176">
        <v>195</v>
      </c>
      <c r="S32" s="177">
        <v>201</v>
      </c>
      <c r="T32" s="177">
        <v>215</v>
      </c>
      <c r="U32" s="177">
        <v>235</v>
      </c>
      <c r="V32" s="177">
        <v>260</v>
      </c>
      <c r="W32" s="176">
        <v>260</v>
      </c>
      <c r="X32" s="177">
        <v>260</v>
      </c>
      <c r="Y32" s="177">
        <v>275</v>
      </c>
      <c r="Z32" s="177">
        <v>289</v>
      </c>
      <c r="AA32" s="177">
        <v>316</v>
      </c>
      <c r="AB32" s="176">
        <v>316</v>
      </c>
      <c r="AC32" s="177">
        <v>319</v>
      </c>
      <c r="AD32" s="177">
        <v>328</v>
      </c>
      <c r="AE32" s="178">
        <v>339</v>
      </c>
      <c r="AF32" s="178">
        <v>357</v>
      </c>
      <c r="AG32" s="176">
        <v>357</v>
      </c>
      <c r="AH32" s="177">
        <v>358</v>
      </c>
      <c r="AI32" s="177">
        <v>358</v>
      </c>
      <c r="AJ32" s="177">
        <v>365</v>
      </c>
      <c r="AK32" s="177">
        <v>376</v>
      </c>
      <c r="AL32" s="176">
        <v>376</v>
      </c>
      <c r="AM32" s="177">
        <v>380</v>
      </c>
      <c r="AN32" s="177">
        <v>384</v>
      </c>
      <c r="AO32" s="177">
        <v>389</v>
      </c>
      <c r="AP32" s="177">
        <v>392</v>
      </c>
      <c r="AQ32" s="176">
        <v>392</v>
      </c>
      <c r="AR32" s="177">
        <v>397</v>
      </c>
      <c r="AS32" s="177">
        <v>398</v>
      </c>
      <c r="AT32" s="177">
        <v>400</v>
      </c>
      <c r="AU32" s="177">
        <v>401</v>
      </c>
      <c r="AV32" s="176">
        <v>401</v>
      </c>
      <c r="AW32" s="177">
        <v>401</v>
      </c>
      <c r="AX32" s="177">
        <v>402</v>
      </c>
      <c r="AY32" s="177">
        <v>403</v>
      </c>
      <c r="AZ32" s="177">
        <v>410</v>
      </c>
      <c r="BA32" s="176">
        <v>410</v>
      </c>
      <c r="BB32" s="177">
        <v>413</v>
      </c>
      <c r="BC32" s="177">
        <v>379</v>
      </c>
      <c r="BD32" s="176">
        <v>379</v>
      </c>
    </row>
    <row r="33" spans="2:56" s="169" customFormat="1" ht="15" customHeight="1">
      <c r="B33" s="174" t="s">
        <v>148</v>
      </c>
      <c r="C33" s="174"/>
      <c r="D33" s="177">
        <v>48</v>
      </c>
      <c r="E33" s="177">
        <v>52</v>
      </c>
      <c r="F33" s="177">
        <v>52</v>
      </c>
      <c r="G33" s="177">
        <v>53</v>
      </c>
      <c r="H33" s="180">
        <v>53</v>
      </c>
      <c r="I33" s="177">
        <v>54</v>
      </c>
      <c r="J33" s="177">
        <v>58</v>
      </c>
      <c r="K33" s="177">
        <v>60</v>
      </c>
      <c r="L33" s="179">
        <v>60</v>
      </c>
      <c r="M33" s="176">
        <v>60</v>
      </c>
      <c r="N33" s="177">
        <v>60</v>
      </c>
      <c r="O33" s="177">
        <v>64</v>
      </c>
      <c r="P33" s="177">
        <v>64</v>
      </c>
      <c r="Q33" s="179">
        <v>70</v>
      </c>
      <c r="R33" s="176">
        <v>70</v>
      </c>
      <c r="S33" s="177">
        <v>70</v>
      </c>
      <c r="T33" s="177">
        <v>71</v>
      </c>
      <c r="U33" s="177">
        <v>72</v>
      </c>
      <c r="V33" s="177">
        <v>80</v>
      </c>
      <c r="W33" s="176">
        <v>80</v>
      </c>
      <c r="X33" s="177">
        <v>77</v>
      </c>
      <c r="Y33" s="177">
        <v>79</v>
      </c>
      <c r="Z33" s="177">
        <v>80</v>
      </c>
      <c r="AA33" s="177">
        <v>85</v>
      </c>
      <c r="AB33" s="176">
        <v>85</v>
      </c>
      <c r="AC33" s="177">
        <v>89</v>
      </c>
      <c r="AD33" s="177">
        <v>90</v>
      </c>
      <c r="AE33" s="178">
        <v>91</v>
      </c>
      <c r="AF33" s="178">
        <v>97</v>
      </c>
      <c r="AG33" s="176">
        <v>97</v>
      </c>
      <c r="AH33" s="177">
        <v>95</v>
      </c>
      <c r="AI33" s="177">
        <v>94</v>
      </c>
      <c r="AJ33" s="177">
        <v>98</v>
      </c>
      <c r="AK33" s="177">
        <v>98</v>
      </c>
      <c r="AL33" s="176">
        <v>98</v>
      </c>
      <c r="AM33" s="177">
        <v>98</v>
      </c>
      <c r="AN33" s="177">
        <v>97</v>
      </c>
      <c r="AO33" s="177">
        <v>97</v>
      </c>
      <c r="AP33" s="177">
        <v>97</v>
      </c>
      <c r="AQ33" s="176">
        <v>97</v>
      </c>
      <c r="AR33" s="177">
        <v>97</v>
      </c>
      <c r="AS33" s="177">
        <v>99</v>
      </c>
      <c r="AT33" s="177">
        <v>100</v>
      </c>
      <c r="AU33" s="177">
        <v>103</v>
      </c>
      <c r="AV33" s="176">
        <v>103</v>
      </c>
      <c r="AW33" s="177">
        <v>103</v>
      </c>
      <c r="AX33" s="177">
        <v>96</v>
      </c>
      <c r="AY33" s="177">
        <v>97</v>
      </c>
      <c r="AZ33" s="177">
        <v>104</v>
      </c>
      <c r="BA33" s="176">
        <v>104</v>
      </c>
      <c r="BB33" s="177">
        <v>106</v>
      </c>
      <c r="BC33" s="177">
        <v>110</v>
      </c>
      <c r="BD33" s="176">
        <v>110</v>
      </c>
    </row>
    <row r="34" spans="2:56" s="169" customFormat="1" ht="15" customHeight="1">
      <c r="B34" s="175" t="s">
        <v>149</v>
      </c>
      <c r="C34" s="174"/>
      <c r="D34" s="171">
        <v>360</v>
      </c>
      <c r="E34" s="171">
        <v>375</v>
      </c>
      <c r="F34" s="171">
        <v>384</v>
      </c>
      <c r="G34" s="173">
        <v>403</v>
      </c>
      <c r="H34" s="170">
        <v>403</v>
      </c>
      <c r="I34" s="171">
        <v>405</v>
      </c>
      <c r="J34" s="171">
        <v>418</v>
      </c>
      <c r="K34" s="171">
        <v>431</v>
      </c>
      <c r="L34" s="173">
        <v>448</v>
      </c>
      <c r="M34" s="170">
        <v>448</v>
      </c>
      <c r="N34" s="171">
        <v>448</v>
      </c>
      <c r="O34" s="171">
        <v>465</v>
      </c>
      <c r="P34" s="171">
        <v>487</v>
      </c>
      <c r="Q34" s="173">
        <v>527</v>
      </c>
      <c r="R34" s="170">
        <v>527</v>
      </c>
      <c r="S34" s="171">
        <v>535</v>
      </c>
      <c r="T34" s="171">
        <f t="shared" ref="T34:AW34" si="7">SUM(T31:T33)</f>
        <v>553</v>
      </c>
      <c r="U34" s="171">
        <f t="shared" si="7"/>
        <v>575</v>
      </c>
      <c r="V34" s="171">
        <f t="shared" si="7"/>
        <v>613</v>
      </c>
      <c r="W34" s="170">
        <f t="shared" si="7"/>
        <v>613</v>
      </c>
      <c r="X34" s="171">
        <f t="shared" si="7"/>
        <v>610</v>
      </c>
      <c r="Y34" s="171">
        <f t="shared" si="7"/>
        <v>628</v>
      </c>
      <c r="Z34" s="171">
        <f t="shared" si="7"/>
        <v>641</v>
      </c>
      <c r="AA34" s="171">
        <f t="shared" si="7"/>
        <v>674</v>
      </c>
      <c r="AB34" s="170">
        <f t="shared" si="7"/>
        <v>674</v>
      </c>
      <c r="AC34" s="171">
        <f t="shared" si="7"/>
        <v>681</v>
      </c>
      <c r="AD34" s="171">
        <f t="shared" si="7"/>
        <v>693</v>
      </c>
      <c r="AE34" s="172">
        <f t="shared" si="7"/>
        <v>706</v>
      </c>
      <c r="AF34" s="172">
        <f t="shared" si="7"/>
        <v>731</v>
      </c>
      <c r="AG34" s="170">
        <f t="shared" si="7"/>
        <v>731</v>
      </c>
      <c r="AH34" s="171">
        <f t="shared" si="7"/>
        <v>731</v>
      </c>
      <c r="AI34" s="171">
        <f t="shared" si="7"/>
        <v>730</v>
      </c>
      <c r="AJ34" s="171">
        <f t="shared" si="7"/>
        <v>742</v>
      </c>
      <c r="AK34" s="171">
        <f t="shared" si="7"/>
        <v>750</v>
      </c>
      <c r="AL34" s="170">
        <f t="shared" si="7"/>
        <v>750</v>
      </c>
      <c r="AM34" s="171">
        <f t="shared" si="7"/>
        <v>753</v>
      </c>
      <c r="AN34" s="171">
        <f t="shared" si="7"/>
        <v>754</v>
      </c>
      <c r="AO34" s="171">
        <f t="shared" si="7"/>
        <v>760</v>
      </c>
      <c r="AP34" s="171">
        <f t="shared" si="7"/>
        <v>763</v>
      </c>
      <c r="AQ34" s="170">
        <f t="shared" si="7"/>
        <v>763</v>
      </c>
      <c r="AR34" s="171">
        <f t="shared" si="7"/>
        <v>767</v>
      </c>
      <c r="AS34" s="171">
        <f t="shared" si="7"/>
        <v>774</v>
      </c>
      <c r="AT34" s="171">
        <f t="shared" si="7"/>
        <v>776</v>
      </c>
      <c r="AU34" s="171">
        <f t="shared" si="7"/>
        <v>780</v>
      </c>
      <c r="AV34" s="170">
        <f t="shared" si="7"/>
        <v>780</v>
      </c>
      <c r="AW34" s="171">
        <f t="shared" si="7"/>
        <v>778</v>
      </c>
      <c r="AX34" s="171">
        <f t="shared" ref="AX34:BC34" si="8">SUM(AX31:AX33)</f>
        <v>769</v>
      </c>
      <c r="AY34" s="171">
        <f t="shared" si="8"/>
        <v>771</v>
      </c>
      <c r="AZ34" s="171">
        <f t="shared" si="8"/>
        <v>786</v>
      </c>
      <c r="BA34" s="170">
        <f t="shared" si="8"/>
        <v>786</v>
      </c>
      <c r="BB34" s="171">
        <f t="shared" si="8"/>
        <v>791</v>
      </c>
      <c r="BC34" s="171">
        <f t="shared" si="8"/>
        <v>760</v>
      </c>
      <c r="BD34" s="170">
        <v>760</v>
      </c>
    </row>
    <row r="35" spans="2:56" s="169" customFormat="1" ht="15" customHeight="1">
      <c r="B35" s="175"/>
      <c r="C35" s="174"/>
      <c r="D35" s="189"/>
      <c r="E35" s="189"/>
      <c r="F35" s="189"/>
      <c r="G35" s="191"/>
      <c r="H35" s="181"/>
      <c r="I35" s="189"/>
      <c r="J35" s="189"/>
      <c r="K35" s="189"/>
      <c r="L35" s="191"/>
      <c r="M35" s="181"/>
      <c r="N35" s="189"/>
      <c r="O35" s="189"/>
      <c r="P35" s="189"/>
      <c r="Q35" s="191"/>
      <c r="R35" s="181"/>
      <c r="S35" s="189"/>
      <c r="T35" s="189"/>
      <c r="U35" s="189"/>
      <c r="V35" s="189"/>
      <c r="W35" s="181"/>
      <c r="X35" s="189"/>
      <c r="Y35" s="189"/>
      <c r="Z35" s="189"/>
      <c r="AA35" s="189"/>
      <c r="AB35" s="181"/>
      <c r="AC35" s="189"/>
      <c r="AD35" s="189"/>
      <c r="AE35" s="190"/>
      <c r="AF35" s="190"/>
      <c r="AG35" s="181"/>
      <c r="AH35" s="189"/>
      <c r="AI35" s="189"/>
      <c r="AJ35" s="189"/>
      <c r="AK35" s="189"/>
      <c r="AL35" s="181"/>
      <c r="AM35" s="189"/>
      <c r="AN35" s="189"/>
      <c r="AO35" s="189"/>
      <c r="AP35" s="189"/>
      <c r="AQ35" s="181"/>
      <c r="AR35" s="189"/>
      <c r="AS35" s="189"/>
      <c r="AT35" s="189"/>
      <c r="AU35" s="189"/>
      <c r="AV35" s="181"/>
      <c r="AW35" s="189"/>
      <c r="AX35" s="189"/>
      <c r="AY35" s="189"/>
      <c r="AZ35" s="189"/>
      <c r="BA35" s="181"/>
      <c r="BB35" s="189"/>
      <c r="BC35" s="189"/>
      <c r="BD35" s="181"/>
    </row>
    <row r="36" spans="2:56" s="169" customFormat="1" ht="20.25" customHeight="1">
      <c r="B36" s="185" t="s">
        <v>158</v>
      </c>
      <c r="C36" s="185"/>
      <c r="D36" s="182"/>
      <c r="E36" s="182"/>
      <c r="F36" s="182"/>
      <c r="G36" s="184"/>
      <c r="H36" s="181"/>
      <c r="I36" s="182"/>
      <c r="J36" s="182"/>
      <c r="K36" s="182"/>
      <c r="L36" s="184"/>
      <c r="M36" s="181"/>
      <c r="N36" s="182"/>
      <c r="O36" s="182"/>
      <c r="P36" s="182"/>
      <c r="Q36" s="184"/>
      <c r="R36" s="181"/>
      <c r="S36" s="182"/>
      <c r="T36" s="182"/>
      <c r="U36" s="182"/>
      <c r="V36" s="182"/>
      <c r="W36" s="181"/>
      <c r="X36" s="182"/>
      <c r="Y36" s="182"/>
      <c r="Z36" s="182"/>
      <c r="AA36" s="182"/>
      <c r="AB36" s="181"/>
      <c r="AC36" s="182"/>
      <c r="AD36" s="182"/>
      <c r="AE36" s="183"/>
      <c r="AF36" s="183"/>
      <c r="AG36" s="181"/>
      <c r="AH36" s="182"/>
      <c r="AI36" s="182"/>
      <c r="AJ36" s="182"/>
      <c r="AK36" s="182"/>
      <c r="AL36" s="181"/>
      <c r="AM36" s="182"/>
      <c r="AN36" s="182"/>
      <c r="AO36" s="182"/>
      <c r="AP36" s="182"/>
      <c r="AQ36" s="181"/>
      <c r="AR36" s="182"/>
      <c r="AS36" s="182"/>
      <c r="AT36" s="182"/>
      <c r="AU36" s="182"/>
      <c r="AV36" s="181"/>
      <c r="AW36" s="182"/>
      <c r="AX36" s="182"/>
      <c r="AY36" s="182"/>
      <c r="AZ36" s="182"/>
      <c r="BA36" s="181"/>
      <c r="BB36" s="182"/>
      <c r="BC36" s="182"/>
      <c r="BD36" s="181"/>
    </row>
    <row r="37" spans="2:56" s="169" customFormat="1" ht="15" customHeight="1">
      <c r="B37" s="174" t="s">
        <v>146</v>
      </c>
      <c r="C37" s="174"/>
      <c r="D37" s="177">
        <v>4</v>
      </c>
      <c r="E37" s="177">
        <v>4</v>
      </c>
      <c r="F37" s="177">
        <v>4</v>
      </c>
      <c r="G37" s="179">
        <v>4</v>
      </c>
      <c r="H37" s="180">
        <v>4</v>
      </c>
      <c r="I37" s="177">
        <v>4</v>
      </c>
      <c r="J37" s="177">
        <v>4</v>
      </c>
      <c r="K37" s="177">
        <v>4</v>
      </c>
      <c r="L37" s="179">
        <v>4</v>
      </c>
      <c r="M37" s="176">
        <v>4</v>
      </c>
      <c r="N37" s="177">
        <v>4</v>
      </c>
      <c r="O37" s="177">
        <v>4</v>
      </c>
      <c r="P37" s="177">
        <v>4</v>
      </c>
      <c r="Q37" s="179">
        <v>4</v>
      </c>
      <c r="R37" s="176">
        <v>4</v>
      </c>
      <c r="S37" s="177">
        <v>4</v>
      </c>
      <c r="T37" s="177">
        <v>4</v>
      </c>
      <c r="U37" s="177">
        <v>6</v>
      </c>
      <c r="V37" s="177">
        <v>4</v>
      </c>
      <c r="W37" s="176">
        <v>4</v>
      </c>
      <c r="X37" s="177">
        <v>5</v>
      </c>
      <c r="Y37" s="177">
        <v>5</v>
      </c>
      <c r="Z37" s="177">
        <v>5</v>
      </c>
      <c r="AA37" s="177">
        <v>5</v>
      </c>
      <c r="AB37" s="176">
        <v>5</v>
      </c>
      <c r="AC37" s="177">
        <v>5</v>
      </c>
      <c r="AD37" s="177">
        <v>5</v>
      </c>
      <c r="AE37" s="178">
        <v>5</v>
      </c>
      <c r="AF37" s="178">
        <v>5</v>
      </c>
      <c r="AG37" s="176">
        <v>5</v>
      </c>
      <c r="AH37" s="177">
        <v>5</v>
      </c>
      <c r="AI37" s="177">
        <v>5</v>
      </c>
      <c r="AJ37" s="177">
        <v>5</v>
      </c>
      <c r="AK37" s="177">
        <v>5</v>
      </c>
      <c r="AL37" s="176">
        <v>5</v>
      </c>
      <c r="AM37" s="177">
        <v>5</v>
      </c>
      <c r="AN37" s="177">
        <v>5</v>
      </c>
      <c r="AO37" s="177">
        <v>5</v>
      </c>
      <c r="AP37" s="177">
        <v>5</v>
      </c>
      <c r="AQ37" s="176">
        <v>5</v>
      </c>
      <c r="AR37" s="177">
        <v>6</v>
      </c>
      <c r="AS37" s="177">
        <v>6</v>
      </c>
      <c r="AT37" s="177">
        <v>6</v>
      </c>
      <c r="AU37" s="177">
        <v>6</v>
      </c>
      <c r="AV37" s="176">
        <v>6</v>
      </c>
      <c r="AW37" s="177">
        <v>6</v>
      </c>
      <c r="AX37" s="177">
        <v>6</v>
      </c>
      <c r="AY37" s="177">
        <v>6</v>
      </c>
      <c r="AZ37" s="177">
        <v>6</v>
      </c>
      <c r="BA37" s="176">
        <v>6</v>
      </c>
      <c r="BB37" s="177">
        <v>6</v>
      </c>
      <c r="BC37" s="177">
        <v>7</v>
      </c>
      <c r="BD37" s="176">
        <v>7</v>
      </c>
    </row>
    <row r="38" spans="2:56" s="169" customFormat="1" ht="15" customHeight="1">
      <c r="B38" s="174" t="s">
        <v>147</v>
      </c>
      <c r="C38" s="174"/>
      <c r="D38" s="177">
        <v>10</v>
      </c>
      <c r="E38" s="177">
        <v>14</v>
      </c>
      <c r="F38" s="177">
        <v>17</v>
      </c>
      <c r="G38" s="179">
        <v>25</v>
      </c>
      <c r="H38" s="180">
        <v>25</v>
      </c>
      <c r="I38" s="177">
        <v>28</v>
      </c>
      <c r="J38" s="177">
        <v>31</v>
      </c>
      <c r="K38" s="177">
        <v>38</v>
      </c>
      <c r="L38" s="179">
        <v>46</v>
      </c>
      <c r="M38" s="176">
        <v>46</v>
      </c>
      <c r="N38" s="177">
        <v>49</v>
      </c>
      <c r="O38" s="177">
        <v>53</v>
      </c>
      <c r="P38" s="177">
        <v>58</v>
      </c>
      <c r="Q38" s="179">
        <v>66</v>
      </c>
      <c r="R38" s="176">
        <v>66</v>
      </c>
      <c r="S38" s="177">
        <v>67</v>
      </c>
      <c r="T38" s="177">
        <v>70</v>
      </c>
      <c r="U38" s="177">
        <v>74</v>
      </c>
      <c r="V38" s="177">
        <v>80</v>
      </c>
      <c r="W38" s="176">
        <v>80</v>
      </c>
      <c r="X38" s="177">
        <v>80</v>
      </c>
      <c r="Y38" s="177">
        <v>82</v>
      </c>
      <c r="Z38" s="177">
        <v>88</v>
      </c>
      <c r="AA38" s="177">
        <v>94</v>
      </c>
      <c r="AB38" s="176">
        <v>94</v>
      </c>
      <c r="AC38" s="177">
        <v>96</v>
      </c>
      <c r="AD38" s="177">
        <v>101</v>
      </c>
      <c r="AE38" s="178">
        <v>103</v>
      </c>
      <c r="AF38" s="178">
        <v>106</v>
      </c>
      <c r="AG38" s="176">
        <v>106</v>
      </c>
      <c r="AH38" s="177">
        <v>102</v>
      </c>
      <c r="AI38" s="177">
        <v>104</v>
      </c>
      <c r="AJ38" s="177">
        <v>105</v>
      </c>
      <c r="AK38" s="177">
        <v>106</v>
      </c>
      <c r="AL38" s="176">
        <v>106</v>
      </c>
      <c r="AM38" s="177">
        <v>108</v>
      </c>
      <c r="AN38" s="177">
        <v>108</v>
      </c>
      <c r="AO38" s="177">
        <v>109</v>
      </c>
      <c r="AP38" s="177">
        <v>111</v>
      </c>
      <c r="AQ38" s="176">
        <v>111</v>
      </c>
      <c r="AR38" s="177">
        <v>112</v>
      </c>
      <c r="AS38" s="177">
        <v>112</v>
      </c>
      <c r="AT38" s="177">
        <v>112</v>
      </c>
      <c r="AU38" s="177">
        <v>112</v>
      </c>
      <c r="AV38" s="176">
        <v>112</v>
      </c>
      <c r="AW38" s="177">
        <v>110</v>
      </c>
      <c r="AX38" s="177">
        <v>110</v>
      </c>
      <c r="AY38" s="177">
        <v>109</v>
      </c>
      <c r="AZ38" s="177">
        <v>109</v>
      </c>
      <c r="BA38" s="176">
        <v>109</v>
      </c>
      <c r="BB38" s="177">
        <v>109</v>
      </c>
      <c r="BC38" s="177">
        <v>108</v>
      </c>
      <c r="BD38" s="176">
        <v>108</v>
      </c>
    </row>
    <row r="39" spans="2:56" s="169" customFormat="1" ht="15" customHeight="1">
      <c r="B39" s="174" t="s">
        <v>148</v>
      </c>
      <c r="C39" s="174"/>
      <c r="D39" s="177">
        <v>13</v>
      </c>
      <c r="E39" s="177">
        <v>14</v>
      </c>
      <c r="F39" s="177">
        <v>16</v>
      </c>
      <c r="G39" s="179">
        <v>19</v>
      </c>
      <c r="H39" s="180">
        <v>19</v>
      </c>
      <c r="I39" s="177">
        <v>20</v>
      </c>
      <c r="J39" s="177">
        <v>24</v>
      </c>
      <c r="K39" s="177">
        <v>25</v>
      </c>
      <c r="L39" s="179">
        <v>31</v>
      </c>
      <c r="M39" s="176">
        <v>31</v>
      </c>
      <c r="N39" s="177">
        <v>33</v>
      </c>
      <c r="O39" s="177">
        <v>37</v>
      </c>
      <c r="P39" s="177">
        <v>43</v>
      </c>
      <c r="Q39" s="179">
        <v>43</v>
      </c>
      <c r="R39" s="176">
        <v>43</v>
      </c>
      <c r="S39" s="177">
        <v>43</v>
      </c>
      <c r="T39" s="177">
        <v>43</v>
      </c>
      <c r="U39" s="177">
        <v>47</v>
      </c>
      <c r="V39" s="177">
        <v>50</v>
      </c>
      <c r="W39" s="176">
        <v>50</v>
      </c>
      <c r="X39" s="177">
        <v>23</v>
      </c>
      <c r="Y39" s="177">
        <v>23</v>
      </c>
      <c r="Z39" s="177">
        <v>23</v>
      </c>
      <c r="AA39" s="177">
        <v>25</v>
      </c>
      <c r="AB39" s="176">
        <v>25</v>
      </c>
      <c r="AC39" s="177">
        <v>27</v>
      </c>
      <c r="AD39" s="177">
        <v>27</v>
      </c>
      <c r="AE39" s="178">
        <v>27</v>
      </c>
      <c r="AF39" s="178">
        <v>28</v>
      </c>
      <c r="AG39" s="176">
        <v>28</v>
      </c>
      <c r="AH39" s="177">
        <v>29</v>
      </c>
      <c r="AI39" s="177">
        <v>29</v>
      </c>
      <c r="AJ39" s="177">
        <v>29</v>
      </c>
      <c r="AK39" s="177">
        <v>29</v>
      </c>
      <c r="AL39" s="176">
        <v>29</v>
      </c>
      <c r="AM39" s="177">
        <v>30</v>
      </c>
      <c r="AN39" s="177">
        <v>30</v>
      </c>
      <c r="AO39" s="177">
        <v>30</v>
      </c>
      <c r="AP39" s="177">
        <v>30</v>
      </c>
      <c r="AQ39" s="176">
        <v>30</v>
      </c>
      <c r="AR39" s="177">
        <v>30</v>
      </c>
      <c r="AS39" s="177">
        <v>31</v>
      </c>
      <c r="AT39" s="177">
        <v>32</v>
      </c>
      <c r="AU39" s="177">
        <v>33</v>
      </c>
      <c r="AV39" s="176">
        <v>33</v>
      </c>
      <c r="AW39" s="177">
        <v>33</v>
      </c>
      <c r="AX39" s="177">
        <v>22</v>
      </c>
      <c r="AY39" s="177">
        <v>22</v>
      </c>
      <c r="AZ39" s="177">
        <v>23</v>
      </c>
      <c r="BA39" s="176">
        <v>23</v>
      </c>
      <c r="BB39" s="177">
        <v>23</v>
      </c>
      <c r="BC39" s="177">
        <v>23</v>
      </c>
      <c r="BD39" s="176">
        <v>23</v>
      </c>
    </row>
    <row r="40" spans="2:56" s="169" customFormat="1" ht="15" customHeight="1">
      <c r="B40" s="175" t="s">
        <v>149</v>
      </c>
      <c r="C40" s="174"/>
      <c r="D40" s="171">
        <v>27</v>
      </c>
      <c r="E40" s="171">
        <v>32</v>
      </c>
      <c r="F40" s="171">
        <v>37</v>
      </c>
      <c r="G40" s="173">
        <v>48</v>
      </c>
      <c r="H40" s="170">
        <v>48</v>
      </c>
      <c r="I40" s="171">
        <v>52</v>
      </c>
      <c r="J40" s="171">
        <v>59</v>
      </c>
      <c r="K40" s="171">
        <v>67</v>
      </c>
      <c r="L40" s="173">
        <v>81</v>
      </c>
      <c r="M40" s="170">
        <v>81</v>
      </c>
      <c r="N40" s="171">
        <v>86</v>
      </c>
      <c r="O40" s="171">
        <v>94</v>
      </c>
      <c r="P40" s="171">
        <v>105</v>
      </c>
      <c r="Q40" s="173">
        <v>113</v>
      </c>
      <c r="R40" s="170">
        <v>113</v>
      </c>
      <c r="S40" s="171">
        <v>114</v>
      </c>
      <c r="T40" s="171">
        <f t="shared" ref="T40:AW40" si="9">SUM(T37:T39)</f>
        <v>117</v>
      </c>
      <c r="U40" s="171">
        <f t="shared" si="9"/>
        <v>127</v>
      </c>
      <c r="V40" s="171">
        <f t="shared" si="9"/>
        <v>134</v>
      </c>
      <c r="W40" s="170">
        <f t="shared" si="9"/>
        <v>134</v>
      </c>
      <c r="X40" s="171">
        <f t="shared" si="9"/>
        <v>108</v>
      </c>
      <c r="Y40" s="171">
        <f t="shared" si="9"/>
        <v>110</v>
      </c>
      <c r="Z40" s="171">
        <f t="shared" si="9"/>
        <v>116</v>
      </c>
      <c r="AA40" s="171">
        <f t="shared" si="9"/>
        <v>124</v>
      </c>
      <c r="AB40" s="170">
        <f t="shared" si="9"/>
        <v>124</v>
      </c>
      <c r="AC40" s="171">
        <f t="shared" si="9"/>
        <v>128</v>
      </c>
      <c r="AD40" s="171">
        <f t="shared" si="9"/>
        <v>133</v>
      </c>
      <c r="AE40" s="172">
        <f t="shared" si="9"/>
        <v>135</v>
      </c>
      <c r="AF40" s="172">
        <f t="shared" si="9"/>
        <v>139</v>
      </c>
      <c r="AG40" s="170">
        <f t="shared" si="9"/>
        <v>139</v>
      </c>
      <c r="AH40" s="171">
        <f t="shared" si="9"/>
        <v>136</v>
      </c>
      <c r="AI40" s="171">
        <f t="shared" si="9"/>
        <v>138</v>
      </c>
      <c r="AJ40" s="171">
        <f t="shared" si="9"/>
        <v>139</v>
      </c>
      <c r="AK40" s="171">
        <f t="shared" si="9"/>
        <v>140</v>
      </c>
      <c r="AL40" s="170">
        <f t="shared" si="9"/>
        <v>140</v>
      </c>
      <c r="AM40" s="171">
        <f t="shared" si="9"/>
        <v>143</v>
      </c>
      <c r="AN40" s="171">
        <f t="shared" si="9"/>
        <v>143</v>
      </c>
      <c r="AO40" s="171">
        <f t="shared" si="9"/>
        <v>144</v>
      </c>
      <c r="AP40" s="171">
        <f t="shared" si="9"/>
        <v>146</v>
      </c>
      <c r="AQ40" s="170">
        <f t="shared" si="9"/>
        <v>146</v>
      </c>
      <c r="AR40" s="171">
        <f t="shared" si="9"/>
        <v>148</v>
      </c>
      <c r="AS40" s="171">
        <f t="shared" si="9"/>
        <v>149</v>
      </c>
      <c r="AT40" s="171">
        <f t="shared" si="9"/>
        <v>150</v>
      </c>
      <c r="AU40" s="171">
        <f t="shared" si="9"/>
        <v>151</v>
      </c>
      <c r="AV40" s="170">
        <f t="shared" si="9"/>
        <v>151</v>
      </c>
      <c r="AW40" s="171">
        <f t="shared" si="9"/>
        <v>149</v>
      </c>
      <c r="AX40" s="171">
        <f t="shared" ref="AX40:BC40" si="10">SUM(AX37:AX39)</f>
        <v>138</v>
      </c>
      <c r="AY40" s="171">
        <f t="shared" si="10"/>
        <v>137</v>
      </c>
      <c r="AZ40" s="171">
        <f t="shared" si="10"/>
        <v>138</v>
      </c>
      <c r="BA40" s="170">
        <f t="shared" si="10"/>
        <v>138</v>
      </c>
      <c r="BB40" s="171">
        <f t="shared" si="10"/>
        <v>138</v>
      </c>
      <c r="BC40" s="171">
        <f t="shared" si="10"/>
        <v>138</v>
      </c>
      <c r="BD40" s="170">
        <v>138</v>
      </c>
    </row>
    <row r="41" spans="2:56" s="169" customFormat="1" ht="12.5">
      <c r="B41" s="174"/>
      <c r="C41" s="174"/>
      <c r="D41" s="186"/>
      <c r="E41" s="186"/>
      <c r="F41" s="186"/>
      <c r="G41" s="188"/>
      <c r="H41" s="181"/>
      <c r="I41" s="186"/>
      <c r="J41" s="186"/>
      <c r="K41" s="186"/>
      <c r="L41" s="188"/>
      <c r="M41" s="181"/>
      <c r="N41" s="186"/>
      <c r="O41" s="186"/>
      <c r="P41" s="186"/>
      <c r="Q41" s="188"/>
      <c r="R41" s="181"/>
      <c r="S41" s="186"/>
      <c r="T41" s="186"/>
      <c r="U41" s="186"/>
      <c r="V41" s="186"/>
      <c r="W41" s="181"/>
      <c r="X41" s="186"/>
      <c r="Y41" s="186"/>
      <c r="Z41" s="186"/>
      <c r="AA41" s="186"/>
      <c r="AB41" s="181"/>
      <c r="AC41" s="186"/>
      <c r="AD41" s="186"/>
      <c r="AE41" s="187"/>
      <c r="AF41" s="187"/>
      <c r="AG41" s="181"/>
      <c r="AH41" s="186"/>
      <c r="AI41" s="186"/>
      <c r="AJ41" s="186"/>
      <c r="AK41" s="186"/>
      <c r="AL41" s="181"/>
      <c r="AM41" s="186"/>
      <c r="AN41" s="186"/>
      <c r="AO41" s="186"/>
      <c r="AP41" s="186"/>
      <c r="AQ41" s="181"/>
      <c r="AR41" s="186"/>
      <c r="AS41" s="186"/>
      <c r="AT41" s="186"/>
      <c r="AU41" s="186"/>
      <c r="AV41" s="181"/>
      <c r="AW41" s="186"/>
      <c r="AX41" s="186"/>
      <c r="AY41" s="186"/>
      <c r="AZ41" s="186"/>
      <c r="BA41" s="181"/>
      <c r="BB41" s="186"/>
      <c r="BC41" s="186"/>
      <c r="BD41" s="181"/>
    </row>
    <row r="42" spans="2:56" s="169" customFormat="1" ht="20.25" customHeight="1">
      <c r="B42" s="185" t="s">
        <v>159</v>
      </c>
      <c r="C42" s="185"/>
      <c r="D42" s="182"/>
      <c r="E42" s="182"/>
      <c r="F42" s="182"/>
      <c r="G42" s="184"/>
      <c r="H42" s="181"/>
      <c r="I42" s="182"/>
      <c r="J42" s="182"/>
      <c r="K42" s="182"/>
      <c r="L42" s="184"/>
      <c r="M42" s="181"/>
      <c r="N42" s="182"/>
      <c r="O42" s="182"/>
      <c r="P42" s="182"/>
      <c r="Q42" s="184"/>
      <c r="R42" s="181"/>
      <c r="S42" s="182"/>
      <c r="T42" s="182"/>
      <c r="U42" s="182"/>
      <c r="V42" s="182"/>
      <c r="W42" s="181"/>
      <c r="X42" s="182"/>
      <c r="Y42" s="182"/>
      <c r="Z42" s="182"/>
      <c r="AA42" s="182"/>
      <c r="AB42" s="181"/>
      <c r="AC42" s="182"/>
      <c r="AD42" s="182"/>
      <c r="AE42" s="183"/>
      <c r="AF42" s="183"/>
      <c r="AG42" s="181"/>
      <c r="AH42" s="182"/>
      <c r="AI42" s="182"/>
      <c r="AJ42" s="182"/>
      <c r="AK42" s="182"/>
      <c r="AL42" s="181"/>
      <c r="AM42" s="182"/>
      <c r="AN42" s="182"/>
      <c r="AO42" s="182"/>
      <c r="AP42" s="182"/>
      <c r="AQ42" s="181"/>
      <c r="AR42" s="182"/>
      <c r="AS42" s="182"/>
      <c r="AT42" s="182"/>
      <c r="AU42" s="182"/>
      <c r="AV42" s="181"/>
      <c r="AW42" s="182"/>
      <c r="AX42" s="182"/>
      <c r="AY42" s="182"/>
      <c r="AZ42" s="182"/>
      <c r="BA42" s="181"/>
      <c r="BB42" s="182"/>
      <c r="BC42" s="182"/>
      <c r="BD42" s="181"/>
    </row>
    <row r="43" spans="2:56" s="169" customFormat="1" ht="15" customHeight="1">
      <c r="B43" s="174" t="s">
        <v>146</v>
      </c>
      <c r="C43" s="174"/>
      <c r="D43" s="177">
        <v>109</v>
      </c>
      <c r="E43" s="177">
        <v>108</v>
      </c>
      <c r="F43" s="177">
        <v>108</v>
      </c>
      <c r="G43" s="177">
        <v>109</v>
      </c>
      <c r="H43" s="180">
        <v>109</v>
      </c>
      <c r="I43" s="177">
        <v>110</v>
      </c>
      <c r="J43" s="177">
        <v>113</v>
      </c>
      <c r="K43" s="177">
        <v>117</v>
      </c>
      <c r="L43" s="179">
        <v>118</v>
      </c>
      <c r="M43" s="176">
        <v>118</v>
      </c>
      <c r="N43" s="177">
        <v>120</v>
      </c>
      <c r="O43" s="177">
        <v>121</v>
      </c>
      <c r="P43" s="177">
        <v>121</v>
      </c>
      <c r="Q43" s="179">
        <v>120</v>
      </c>
      <c r="R43" s="176">
        <v>120</v>
      </c>
      <c r="S43" s="177">
        <v>120</v>
      </c>
      <c r="T43" s="177">
        <v>120</v>
      </c>
      <c r="U43" s="177">
        <v>121</v>
      </c>
      <c r="V43" s="177">
        <v>124</v>
      </c>
      <c r="W43" s="176">
        <v>124</v>
      </c>
      <c r="X43" s="177">
        <v>126</v>
      </c>
      <c r="Y43" s="177">
        <v>127</v>
      </c>
      <c r="Z43" s="177">
        <v>127</v>
      </c>
      <c r="AA43" s="177">
        <v>126</v>
      </c>
      <c r="AB43" s="176">
        <v>126</v>
      </c>
      <c r="AC43" s="177">
        <v>125</v>
      </c>
      <c r="AD43" s="177">
        <v>126</v>
      </c>
      <c r="AE43" s="178">
        <v>127</v>
      </c>
      <c r="AF43" s="178">
        <v>128</v>
      </c>
      <c r="AG43" s="176">
        <v>128</v>
      </c>
      <c r="AH43" s="177">
        <v>127</v>
      </c>
      <c r="AI43" s="177">
        <v>127</v>
      </c>
      <c r="AJ43" s="177">
        <v>126</v>
      </c>
      <c r="AK43" s="177">
        <v>125</v>
      </c>
      <c r="AL43" s="176">
        <v>125</v>
      </c>
      <c r="AM43" s="177">
        <v>124</v>
      </c>
      <c r="AN43" s="177">
        <v>122</v>
      </c>
      <c r="AO43" s="177">
        <v>122</v>
      </c>
      <c r="AP43" s="177">
        <v>123</v>
      </c>
      <c r="AQ43" s="176">
        <v>123</v>
      </c>
      <c r="AR43" s="177">
        <v>123</v>
      </c>
      <c r="AS43" s="177">
        <v>120</v>
      </c>
      <c r="AT43" s="177">
        <v>122</v>
      </c>
      <c r="AU43" s="177">
        <v>122</v>
      </c>
      <c r="AV43" s="176">
        <v>122</v>
      </c>
      <c r="AW43" s="177">
        <v>121</v>
      </c>
      <c r="AX43" s="177">
        <v>123</v>
      </c>
      <c r="AY43" s="177">
        <v>123</v>
      </c>
      <c r="AZ43" s="177">
        <v>127</v>
      </c>
      <c r="BA43" s="176">
        <v>127</v>
      </c>
      <c r="BB43" s="177">
        <v>127</v>
      </c>
      <c r="BC43" s="177">
        <v>129</v>
      </c>
      <c r="BD43" s="176">
        <v>129</v>
      </c>
    </row>
    <row r="44" spans="2:56" s="169" customFormat="1" ht="15" customHeight="1">
      <c r="B44" s="174" t="s">
        <v>147</v>
      </c>
      <c r="C44" s="174"/>
      <c r="D44" s="177">
        <v>65</v>
      </c>
      <c r="E44" s="177">
        <v>68</v>
      </c>
      <c r="F44" s="177">
        <v>70</v>
      </c>
      <c r="G44" s="177">
        <v>87</v>
      </c>
      <c r="H44" s="180">
        <v>87</v>
      </c>
      <c r="I44" s="177">
        <v>89</v>
      </c>
      <c r="J44" s="177">
        <v>92</v>
      </c>
      <c r="K44" s="177">
        <v>98</v>
      </c>
      <c r="L44" s="179">
        <v>113</v>
      </c>
      <c r="M44" s="176">
        <v>113</v>
      </c>
      <c r="N44" s="177">
        <v>115</v>
      </c>
      <c r="O44" s="177">
        <v>122</v>
      </c>
      <c r="P44" s="177">
        <v>133</v>
      </c>
      <c r="Q44" s="179">
        <v>146</v>
      </c>
      <c r="R44" s="176">
        <v>146</v>
      </c>
      <c r="S44" s="177">
        <v>148</v>
      </c>
      <c r="T44" s="177">
        <v>158</v>
      </c>
      <c r="U44" s="177">
        <v>173</v>
      </c>
      <c r="V44" s="177">
        <v>187</v>
      </c>
      <c r="W44" s="176">
        <v>187</v>
      </c>
      <c r="X44" s="177">
        <v>192</v>
      </c>
      <c r="Y44" s="177">
        <v>195</v>
      </c>
      <c r="Z44" s="177">
        <v>201</v>
      </c>
      <c r="AA44" s="177">
        <v>214</v>
      </c>
      <c r="AB44" s="176">
        <v>214</v>
      </c>
      <c r="AC44" s="177">
        <v>216</v>
      </c>
      <c r="AD44" s="177">
        <v>219</v>
      </c>
      <c r="AE44" s="178">
        <v>224</v>
      </c>
      <c r="AF44" s="178">
        <v>239</v>
      </c>
      <c r="AG44" s="176">
        <v>239</v>
      </c>
      <c r="AH44" s="177">
        <v>239</v>
      </c>
      <c r="AI44" s="177">
        <v>237</v>
      </c>
      <c r="AJ44" s="177">
        <v>240</v>
      </c>
      <c r="AK44" s="177">
        <v>247</v>
      </c>
      <c r="AL44" s="176">
        <v>247</v>
      </c>
      <c r="AM44" s="177">
        <v>246</v>
      </c>
      <c r="AN44" s="177">
        <v>251</v>
      </c>
      <c r="AO44" s="177">
        <v>254</v>
      </c>
      <c r="AP44" s="177">
        <v>265</v>
      </c>
      <c r="AQ44" s="176">
        <v>265</v>
      </c>
      <c r="AR44" s="177">
        <v>267</v>
      </c>
      <c r="AS44" s="177">
        <v>263</v>
      </c>
      <c r="AT44" s="177">
        <v>264</v>
      </c>
      <c r="AU44" s="177">
        <v>265</v>
      </c>
      <c r="AV44" s="176">
        <v>265</v>
      </c>
      <c r="AW44" s="177">
        <v>266</v>
      </c>
      <c r="AX44" s="177">
        <v>267</v>
      </c>
      <c r="AY44" s="177">
        <v>270</v>
      </c>
      <c r="AZ44" s="177">
        <v>272</v>
      </c>
      <c r="BA44" s="176">
        <v>272</v>
      </c>
      <c r="BB44" s="177">
        <v>269</v>
      </c>
      <c r="BC44" s="177">
        <v>303</v>
      </c>
      <c r="BD44" s="176">
        <v>303</v>
      </c>
    </row>
    <row r="45" spans="2:56" s="169" customFormat="1" ht="15" customHeight="1">
      <c r="B45" s="174" t="s">
        <v>148</v>
      </c>
      <c r="C45" s="174"/>
      <c r="D45" s="177">
        <v>135</v>
      </c>
      <c r="E45" s="177">
        <v>142</v>
      </c>
      <c r="F45" s="177">
        <v>143</v>
      </c>
      <c r="G45" s="177">
        <v>154</v>
      </c>
      <c r="H45" s="180">
        <v>154</v>
      </c>
      <c r="I45" s="177">
        <v>156</v>
      </c>
      <c r="J45" s="177">
        <v>165</v>
      </c>
      <c r="K45" s="177">
        <v>172</v>
      </c>
      <c r="L45" s="179">
        <v>183</v>
      </c>
      <c r="M45" s="176">
        <v>183</v>
      </c>
      <c r="N45" s="177">
        <v>183</v>
      </c>
      <c r="O45" s="177">
        <v>188</v>
      </c>
      <c r="P45" s="177">
        <v>191</v>
      </c>
      <c r="Q45" s="179">
        <v>201</v>
      </c>
      <c r="R45" s="176">
        <v>201</v>
      </c>
      <c r="S45" s="177">
        <v>204</v>
      </c>
      <c r="T45" s="177">
        <v>206</v>
      </c>
      <c r="U45" s="177">
        <v>207</v>
      </c>
      <c r="V45" s="177">
        <v>214</v>
      </c>
      <c r="W45" s="176">
        <v>214</v>
      </c>
      <c r="X45" s="177">
        <v>250</v>
      </c>
      <c r="Y45" s="177">
        <v>254</v>
      </c>
      <c r="Z45" s="177">
        <v>261</v>
      </c>
      <c r="AA45" s="177">
        <v>271</v>
      </c>
      <c r="AB45" s="176">
        <v>271</v>
      </c>
      <c r="AC45" s="177">
        <v>270</v>
      </c>
      <c r="AD45" s="177">
        <v>274</v>
      </c>
      <c r="AE45" s="178">
        <v>281</v>
      </c>
      <c r="AF45" s="178">
        <v>292</v>
      </c>
      <c r="AG45" s="176">
        <v>292</v>
      </c>
      <c r="AH45" s="177">
        <v>293</v>
      </c>
      <c r="AI45" s="177">
        <f>87+42+68+48+50</f>
        <v>295</v>
      </c>
      <c r="AJ45" s="177">
        <f>87+42+68+48+50</f>
        <v>295</v>
      </c>
      <c r="AK45" s="177">
        <v>300</v>
      </c>
      <c r="AL45" s="176">
        <v>300</v>
      </c>
      <c r="AM45" s="177">
        <v>301</v>
      </c>
      <c r="AN45" s="177">
        <v>299</v>
      </c>
      <c r="AO45" s="177">
        <v>300</v>
      </c>
      <c r="AP45" s="177">
        <v>302</v>
      </c>
      <c r="AQ45" s="176">
        <v>302</v>
      </c>
      <c r="AR45" s="177">
        <v>301</v>
      </c>
      <c r="AS45" s="177">
        <v>304</v>
      </c>
      <c r="AT45" s="177">
        <v>310</v>
      </c>
      <c r="AU45" s="177">
        <v>315</v>
      </c>
      <c r="AV45" s="176">
        <v>315</v>
      </c>
      <c r="AW45" s="177">
        <v>317</v>
      </c>
      <c r="AX45" s="177">
        <v>341</v>
      </c>
      <c r="AY45" s="177">
        <v>350</v>
      </c>
      <c r="AZ45" s="177">
        <v>370</v>
      </c>
      <c r="BA45" s="176">
        <v>370</v>
      </c>
      <c r="BB45" s="177">
        <v>372</v>
      </c>
      <c r="BC45" s="177">
        <v>375</v>
      </c>
      <c r="BD45" s="176">
        <v>375</v>
      </c>
    </row>
    <row r="46" spans="2:56" s="169" customFormat="1" ht="15" customHeight="1">
      <c r="B46" s="175" t="s">
        <v>149</v>
      </c>
      <c r="C46" s="174"/>
      <c r="D46" s="171">
        <v>309</v>
      </c>
      <c r="E46" s="171">
        <v>318</v>
      </c>
      <c r="F46" s="171">
        <v>321</v>
      </c>
      <c r="G46" s="173">
        <v>350</v>
      </c>
      <c r="H46" s="170">
        <v>350</v>
      </c>
      <c r="I46" s="171">
        <v>355</v>
      </c>
      <c r="J46" s="171">
        <v>370</v>
      </c>
      <c r="K46" s="171">
        <v>387</v>
      </c>
      <c r="L46" s="173">
        <v>414</v>
      </c>
      <c r="M46" s="170">
        <v>414</v>
      </c>
      <c r="N46" s="171">
        <v>418</v>
      </c>
      <c r="O46" s="171">
        <v>431</v>
      </c>
      <c r="P46" s="171">
        <v>445</v>
      </c>
      <c r="Q46" s="173">
        <v>467</v>
      </c>
      <c r="R46" s="170">
        <v>467</v>
      </c>
      <c r="S46" s="171">
        <v>472</v>
      </c>
      <c r="T46" s="171">
        <f t="shared" ref="T46:AW46" si="11">SUM(T43:T45)</f>
        <v>484</v>
      </c>
      <c r="U46" s="171">
        <f t="shared" si="11"/>
        <v>501</v>
      </c>
      <c r="V46" s="171">
        <f t="shared" si="11"/>
        <v>525</v>
      </c>
      <c r="W46" s="170">
        <f t="shared" si="11"/>
        <v>525</v>
      </c>
      <c r="X46" s="171">
        <f t="shared" si="11"/>
        <v>568</v>
      </c>
      <c r="Y46" s="171">
        <f t="shared" si="11"/>
        <v>576</v>
      </c>
      <c r="Z46" s="171">
        <f t="shared" si="11"/>
        <v>589</v>
      </c>
      <c r="AA46" s="171">
        <f t="shared" si="11"/>
        <v>611</v>
      </c>
      <c r="AB46" s="170">
        <f t="shared" si="11"/>
        <v>611</v>
      </c>
      <c r="AC46" s="171">
        <f t="shared" si="11"/>
        <v>611</v>
      </c>
      <c r="AD46" s="171">
        <f t="shared" si="11"/>
        <v>619</v>
      </c>
      <c r="AE46" s="172">
        <f t="shared" si="11"/>
        <v>632</v>
      </c>
      <c r="AF46" s="172">
        <f t="shared" si="11"/>
        <v>659</v>
      </c>
      <c r="AG46" s="170">
        <f t="shared" si="11"/>
        <v>659</v>
      </c>
      <c r="AH46" s="171">
        <f t="shared" si="11"/>
        <v>659</v>
      </c>
      <c r="AI46" s="171">
        <f t="shared" si="11"/>
        <v>659</v>
      </c>
      <c r="AJ46" s="171">
        <f t="shared" si="11"/>
        <v>661</v>
      </c>
      <c r="AK46" s="171">
        <f t="shared" si="11"/>
        <v>672</v>
      </c>
      <c r="AL46" s="170">
        <f t="shared" si="11"/>
        <v>672</v>
      </c>
      <c r="AM46" s="171">
        <f t="shared" si="11"/>
        <v>671</v>
      </c>
      <c r="AN46" s="171">
        <f t="shared" si="11"/>
        <v>672</v>
      </c>
      <c r="AO46" s="171">
        <f t="shared" si="11"/>
        <v>676</v>
      </c>
      <c r="AP46" s="171">
        <f t="shared" si="11"/>
        <v>690</v>
      </c>
      <c r="AQ46" s="170">
        <f t="shared" si="11"/>
        <v>690</v>
      </c>
      <c r="AR46" s="171">
        <f t="shared" si="11"/>
        <v>691</v>
      </c>
      <c r="AS46" s="171">
        <f t="shared" si="11"/>
        <v>687</v>
      </c>
      <c r="AT46" s="171">
        <f t="shared" si="11"/>
        <v>696</v>
      </c>
      <c r="AU46" s="171">
        <f t="shared" si="11"/>
        <v>702</v>
      </c>
      <c r="AV46" s="170">
        <f t="shared" si="11"/>
        <v>702</v>
      </c>
      <c r="AW46" s="171">
        <f t="shared" si="11"/>
        <v>704</v>
      </c>
      <c r="AX46" s="171">
        <f t="shared" ref="AX46:BC46" si="12">SUM(AX43:AX45)</f>
        <v>731</v>
      </c>
      <c r="AY46" s="171">
        <f t="shared" si="12"/>
        <v>743</v>
      </c>
      <c r="AZ46" s="171">
        <f t="shared" si="12"/>
        <v>769</v>
      </c>
      <c r="BA46" s="170">
        <f t="shared" si="12"/>
        <v>769</v>
      </c>
      <c r="BB46" s="171">
        <f t="shared" si="12"/>
        <v>768</v>
      </c>
      <c r="BC46" s="171">
        <f t="shared" si="12"/>
        <v>807</v>
      </c>
      <c r="BD46" s="170">
        <v>807</v>
      </c>
    </row>
    <row r="47" spans="2:56">
      <c r="Z47" s="167"/>
    </row>
  </sheetData>
  <mergeCells count="6">
    <mergeCell ref="BB3:BC3"/>
    <mergeCell ref="X3:AA3"/>
    <mergeCell ref="AC3:AF3"/>
    <mergeCell ref="AH3:AK3"/>
    <mergeCell ref="AM3:AP3"/>
    <mergeCell ref="AR3:AU3"/>
  </mergeCells>
  <printOptions verticalCentered="1"/>
  <pageMargins left="0.25" right="0.25" top="0.5" bottom="0.5" header="0.3" footer="0.3"/>
  <pageSetup scale="46"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V12 AQ12" formula="1"/>
  </ignoredError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X Document" ma:contentTypeID="0x0101002CEDEA481A5042F1A86BE0AD493EAE6400580D25955001194AA525ECF274596EFA" ma:contentTypeVersion="20" ma:contentTypeDescription="IMAX Document" ma:contentTypeScope="" ma:versionID="358b24e3d130ece0da05e07305530e8a">
  <xsd:schema xmlns:xsd="http://www.w3.org/2001/XMLSchema" xmlns:xs="http://www.w3.org/2001/XMLSchema" xmlns:p="http://schemas.microsoft.com/office/2006/metadata/properties" xmlns:ns2="22923b3e-3022-433d-8abc-0b01ab5d500e" xmlns:ns3="c5b3d5ee-5a27-4d1c-9a39-ab0e79abe694" targetNamespace="http://schemas.microsoft.com/office/2006/metadata/properties" ma:root="true" ma:fieldsID="b08e9f3abe1e88073f37dd5975f5bc0e" ns2:_="" ns3:_="">
    <xsd:import namespace="22923b3e-3022-433d-8abc-0b01ab5d500e"/>
    <xsd:import namespace="c5b3d5ee-5a27-4d1c-9a39-ab0e79abe694"/>
    <xsd:element name="properties">
      <xsd:complexType>
        <xsd:sequence>
          <xsd:element name="documentManagement">
            <xsd:complexType>
              <xsd:all>
                <xsd:element ref="ns2:ba36f909b94f40b18105ebcd4e4287ae" minOccurs="0"/>
                <xsd:element ref="ns2:TaxCatchAll" minOccurs="0"/>
                <xsd:element ref="ns2:TaxCatchAllLabel" minOccurs="0"/>
                <xsd:element ref="ns2:dc362a75b2344ec782ad2b24a2611129" minOccurs="0"/>
                <xsd:element ref="ns2:gad2ab22abda4d97a6ebab97186728c1" minOccurs="0"/>
                <xsd:element ref="ns2:j55487258bff4db8a46e3555b7e067f2"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23b3e-3022-433d-8abc-0b01ab5d500e" elementFormDefault="qualified">
    <xsd:import namespace="http://schemas.microsoft.com/office/2006/documentManagement/types"/>
    <xsd:import namespace="http://schemas.microsoft.com/office/infopath/2007/PartnerControls"/>
    <xsd:element name="ba36f909b94f40b18105ebcd4e4287ae" ma:index="8" nillable="true" ma:taxonomy="true" ma:internalName="ba36f909b94f40b18105ebcd4e4287ae" ma:taxonomyFieldName="IMAX_x0020_Business_x0020_Unit" ma:displayName="IMAX Business Unit" ma:fieldId="{ba36f909-b94f-40b1-8105-ebcd4e4287ae}" ma:sspId="0770b8e5-e350-4d4b-8c2a-57403b3e9155" ma:termSetId="e0fab4ab-66ec-4465-a952-0954f255ea8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792db76-6842-445a-8e42-28a3dedba47a}" ma:internalName="TaxCatchAll" ma:showField="CatchAllData"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792db76-6842-445a-8e42-28a3dedba47a}" ma:internalName="TaxCatchAllLabel" ma:readOnly="true" ma:showField="CatchAllDataLabel"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dc362a75b2344ec782ad2b24a2611129" ma:index="12" nillable="true" ma:taxonomy="true" ma:internalName="dc362a75b2344ec782ad2b24a2611129" ma:taxonomyFieldName="IMAX_x0020_Document_x0020_Type" ma:displayName="IMAX Document Type" ma:fieldId="{dc362a75-b234-4ec7-82ad-2b24a2611129}" ma:sspId="0770b8e5-e350-4d4b-8c2a-57403b3e9155" ma:termSetId="590adfb2-7c81-4e6c-b94f-78937b90cfb6" ma:anchorId="00000000-0000-0000-0000-000000000000" ma:open="false" ma:isKeyword="false">
      <xsd:complexType>
        <xsd:sequence>
          <xsd:element ref="pc:Terms" minOccurs="0" maxOccurs="1"/>
        </xsd:sequence>
      </xsd:complexType>
    </xsd:element>
    <xsd:element name="gad2ab22abda4d97a6ebab97186728c1" ma:index="14" nillable="true" ma:taxonomy="true" ma:internalName="gad2ab22abda4d97a6ebab97186728c1" ma:taxonomyFieldName="IMAX_x0020_Entities" ma:displayName="IMAX Entities" ma:fieldId="{0ad2ab22-abda-4d97-a6eb-ab97186728c1}" ma:sspId="0770b8e5-e350-4d4b-8c2a-57403b3e9155" ma:termSetId="f4b8f6fc-7209-4370-bf56-fa4ede6f42f9" ma:anchorId="00000000-0000-0000-0000-000000000000" ma:open="false" ma:isKeyword="false">
      <xsd:complexType>
        <xsd:sequence>
          <xsd:element ref="pc:Terms" minOccurs="0" maxOccurs="1"/>
        </xsd:sequence>
      </xsd:complexType>
    </xsd:element>
    <xsd:element name="j55487258bff4db8a46e3555b7e067f2" ma:index="16" nillable="true" ma:taxonomy="true" ma:internalName="j55487258bff4db8a46e3555b7e067f2" ma:taxonomyFieldName="IMAX_x0020_Location" ma:displayName="IMAX Location" ma:fieldId="{35548725-8bff-4db8-a46e-3555b7e067f2}" ma:sspId="0770b8e5-e350-4d4b-8c2a-57403b3e9155" ma:termSetId="b395152c-1650-41c8-b4ca-81ec8b6d4891"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b3d5ee-5a27-4d1c-9a39-ab0e79abe69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770b8e5-e350-4d4b-8c2a-57403b3e915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b3d5ee-5a27-4d1c-9a39-ab0e79abe694">
      <Terms xmlns="http://schemas.microsoft.com/office/infopath/2007/PartnerControls"/>
    </lcf76f155ced4ddcb4097134ff3c332f>
    <gad2ab22abda4d97a6ebab97186728c1 xmlns="22923b3e-3022-433d-8abc-0b01ab5d500e">
      <Terms xmlns="http://schemas.microsoft.com/office/infopath/2007/PartnerControls"/>
    </gad2ab22abda4d97a6ebab97186728c1>
    <ba36f909b94f40b18105ebcd4e4287ae xmlns="22923b3e-3022-433d-8abc-0b01ab5d500e">
      <Terms xmlns="http://schemas.microsoft.com/office/infopath/2007/PartnerControls"/>
    </ba36f909b94f40b18105ebcd4e4287ae>
    <dc362a75b2344ec782ad2b24a2611129 xmlns="22923b3e-3022-433d-8abc-0b01ab5d500e">
      <Terms xmlns="http://schemas.microsoft.com/office/infopath/2007/PartnerControls"/>
    </dc362a75b2344ec782ad2b24a2611129>
    <TaxCatchAll xmlns="22923b3e-3022-433d-8abc-0b01ab5d500e" xsi:nil="true"/>
    <j55487258bff4db8a46e3555b7e067f2 xmlns="22923b3e-3022-433d-8abc-0b01ab5d500e">
      <Terms xmlns="http://schemas.microsoft.com/office/infopath/2007/PartnerControls"/>
    </j55487258bff4db8a46e3555b7e067f2>
  </documentManagement>
</p:properties>
</file>

<file path=customXml/itemProps1.xml><?xml version="1.0" encoding="utf-8"?>
<ds:datastoreItem xmlns:ds="http://schemas.openxmlformats.org/officeDocument/2006/customXml" ds:itemID="{133A00D5-8AC6-48F3-B82E-85171DC7F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23b3e-3022-433d-8abc-0b01ab5d500e"/>
    <ds:schemaRef ds:uri="c5b3d5ee-5a27-4d1c-9a39-ab0e79abe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8054BB-8502-42E5-B762-5D9B36E670CC}">
  <ds:schemaRefs>
    <ds:schemaRef ds:uri="http://schemas.microsoft.com/sharepoint/v3/contenttype/forms"/>
  </ds:schemaRefs>
</ds:datastoreItem>
</file>

<file path=customXml/itemProps3.xml><?xml version="1.0" encoding="utf-8"?>
<ds:datastoreItem xmlns:ds="http://schemas.openxmlformats.org/officeDocument/2006/customXml" ds:itemID="{FA053F4C-95F0-4BF0-9CF0-D259FEB185AA}">
  <ds:schemaRefs>
    <ds:schemaRef ds:uri="http://schemas.openxmlformats.org/package/2006/metadata/core-properties"/>
    <ds:schemaRef ds:uri="http://schemas.microsoft.com/office/2006/metadata/properties"/>
    <ds:schemaRef ds:uri="http://schemas.microsoft.com/office/infopath/2007/PartnerControls"/>
    <ds:schemaRef ds:uri="http://purl.org/dc/terms/"/>
    <ds:schemaRef ds:uri="22923b3e-3022-433d-8abc-0b01ab5d500e"/>
    <ds:schemaRef ds:uri="c5b3d5ee-5a27-4d1c-9a39-ab0e79abe694"/>
    <ds:schemaRef ds:uri="http://schemas.microsoft.com/office/2006/documentManagement/typ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Mougias</dc:creator>
  <cp:keywords/>
  <dc:description/>
  <cp:lastModifiedBy>Malcolm MacLeod</cp:lastModifiedBy>
  <cp:revision/>
  <cp:lastPrinted>2024-04-25T11:08:26Z</cp:lastPrinted>
  <dcterms:created xsi:type="dcterms:W3CDTF">2017-04-18T16:20:48Z</dcterms:created>
  <dcterms:modified xsi:type="dcterms:W3CDTF">2024-07-24T20:31:31Z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6667117e-9f20-4be0-97a9-2416417f90ff</vt:lpwstr>
  </property>
  <property fmtid="{D5CDD505-2E9C-101B-9397-08002B2CF9AE}" pid="3" name="ContentTypeId">
    <vt:lpwstr>0x0101002CEDEA481A5042F1A86BE0AD493EAE6400580D25955001194AA525ECF274596EFA</vt:lpwstr>
  </property>
  <property fmtid="{D5CDD505-2E9C-101B-9397-08002B2CF9AE}" pid="4" name="MediaServiceImageTags">
    <vt:lpwstr/>
  </property>
  <property fmtid="{D5CDD505-2E9C-101B-9397-08002B2CF9AE}" pid="5" name="IMAX Location">
    <vt:lpwstr/>
  </property>
  <property fmtid="{D5CDD505-2E9C-101B-9397-08002B2CF9AE}" pid="6" name="IMAX Entities">
    <vt:lpwstr/>
  </property>
  <property fmtid="{D5CDD505-2E9C-101B-9397-08002B2CF9AE}" pid="7" name="IMAX Document Type">
    <vt:lpwstr/>
  </property>
  <property fmtid="{D5CDD505-2E9C-101B-9397-08002B2CF9AE}" pid="8" name="IMAX Business Unit">
    <vt:lpwstr/>
  </property>
</Properties>
</file>