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mc:AlternateContent xmlns:mc="http://schemas.openxmlformats.org/markup-compatibility/2006">
    <mc:Choice Requires="x15">
      <x15ac:absPath xmlns:x15ac="http://schemas.microsoft.com/office/spreadsheetml/2010/11/ac" url="R:\Investor Relations\EARNINGS\2022\Q1\Historical Model\"/>
    </mc:Choice>
  </mc:AlternateContent>
  <xr:revisionPtr revIDLastSave="0" documentId="13_ncr:1_{DE3C1006-3BF0-4F40-85B2-A2BD7527E287}" xr6:coauthVersionLast="47" xr6:coauthVersionMax="47" xr10:uidLastSave="{00000000-0000-0000-0000-000000000000}"/>
  <bookViews>
    <workbookView xWindow="-120" yWindow="-120" windowWidth="29040" windowHeight="15840" tabRatio="933" activeTab="1" xr2:uid="{00000000-000D-0000-FFFF-FFFF00000000}"/>
  </bookViews>
  <sheets>
    <sheet name="Historical Model Cover Page" sheetId="7" r:id="rId1"/>
    <sheet name="Consolidated Model" sheetId="8" r:id="rId2"/>
    <sheet name="Box Office &amp; Network Stats"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1">#REF!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'[4]Prod Cash Flow Oct 14 Budget'!#REF!</definedName>
    <definedName name="cash" localSheetId="1">'[5]OL rent_  Addtn''l rent'!#REF!</definedName>
    <definedName name="cash">'[5]OL rent_  Addtn''l rent'!#REF!</definedName>
    <definedName name="Century_Field" localSheetId="1">#REF!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Word</definedName>
    <definedName name="DocType2" localSheetId="2">Word</definedName>
    <definedName name="DocType2" localSheetId="1">Word</definedName>
    <definedName name="DocType2">Word</definedName>
    <definedName name="drate">'[10]New Films Home Video'!$D$6</definedName>
    <definedName name="eee" localSheetId="1">#REF!,#REF!,#REF!,#REF!,#REF!,#REF!,#REF!,#REF!,#REF!,#REF!,#REF!,#REF!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Stats'!$A$1:$AR$46</definedName>
    <definedName name="_xlnm.Print_Area" localSheetId="1">'Consolidated Model'!$A$1:$AP$126</definedName>
    <definedName name="_xlnm.Print_Area">#REF!</definedName>
    <definedName name="Print_Area_MI" localSheetId="1">#REF!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1">'Consolidated Model'!$1:$4</definedName>
    <definedName name="_xlnm.Print_Titles">#REF!</definedName>
    <definedName name="Print_Top_Page" localSheetId="1">#REF!</definedName>
    <definedName name="Print_Top_Page">#REF!</definedName>
    <definedName name="Prior_fcst" localSheetId="1">#REF!</definedName>
    <definedName name="Prior_fcst">#REF!</definedName>
    <definedName name="Prior_Year">'[18]Data Input'!$AA$21</definedName>
    <definedName name="Prior_yr" localSheetId="1">#REF!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1">#REF!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Model'!$A$1:$A$84</definedName>
    <definedName name="retrieve">#REF!</definedName>
    <definedName name="RevMiscTitle1">[1]Rev!$A$36</definedName>
    <definedName name="RevMiscTitle2">[1]Rev!$A$39</definedName>
    <definedName name="sadads" localSheetId="1">#REF!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1">#REF!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1">#REF!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1">#REF!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1">#REF!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4" l="1"/>
  <c r="AR46" i="4"/>
  <c r="AR40" i="4"/>
  <c r="AR34" i="4"/>
  <c r="AR12" i="4"/>
  <c r="AO124" i="8"/>
  <c r="AN124" i="8"/>
  <c r="AM124" i="8"/>
  <c r="AL124" i="8"/>
  <c r="AK124" i="8"/>
  <c r="AE124" i="8"/>
  <c r="AC124" i="8"/>
  <c r="AB124" i="8"/>
  <c r="AA124" i="8"/>
  <c r="Z124" i="8"/>
  <c r="Y124" i="8"/>
  <c r="X124" i="8"/>
  <c r="W124" i="8"/>
  <c r="V124" i="8"/>
  <c r="T124" i="8"/>
  <c r="S124" i="8"/>
  <c r="R124" i="8"/>
  <c r="Q124" i="8"/>
  <c r="O124" i="8"/>
  <c r="N124" i="8"/>
  <c r="M124" i="8"/>
  <c r="L124" i="8"/>
  <c r="F124" i="8"/>
  <c r="AP98" i="8" l="1"/>
  <c r="AP107" i="8" s="1"/>
  <c r="AP108" i="8" s="1"/>
  <c r="AP60" i="8"/>
  <c r="AP38" i="8"/>
  <c r="AP120" i="8"/>
  <c r="AP119" i="8"/>
  <c r="AP118" i="8"/>
  <c r="AP117" i="8"/>
  <c r="AP113" i="8"/>
  <c r="AP112" i="8"/>
  <c r="AP90" i="8"/>
  <c r="AP70" i="8"/>
  <c r="AP52" i="8"/>
  <c r="AP46" i="8"/>
  <c r="AP57" i="8" s="1"/>
  <c r="AP34" i="8"/>
  <c r="AP33" i="8"/>
  <c r="AP32" i="8"/>
  <c r="AP31" i="8"/>
  <c r="AP28" i="8"/>
  <c r="AP27" i="8"/>
  <c r="AP26" i="8"/>
  <c r="AP18" i="8"/>
  <c r="AP11" i="8"/>
  <c r="AN96" i="8"/>
  <c r="AP23" i="8" l="1"/>
  <c r="AP72" i="8"/>
  <c r="AP78" i="8" s="1"/>
  <c r="AP82" i="8" s="1"/>
  <c r="AP84" i="8" s="1"/>
  <c r="AP86" i="8" s="1"/>
  <c r="AP121" i="8"/>
  <c r="AP35" i="8"/>
  <c r="AP29" i="8"/>
  <c r="AP115" i="8"/>
  <c r="AP12" i="8"/>
  <c r="AO101" i="8"/>
  <c r="AN98" i="8"/>
  <c r="AM98" i="8"/>
  <c r="AM107" i="8" s="1"/>
  <c r="AM108" i="8" s="1"/>
  <c r="AL98" i="8"/>
  <c r="AK98" i="8"/>
  <c r="AO97" i="8"/>
  <c r="AP12" i="4"/>
  <c r="AQ46" i="4"/>
  <c r="AP46" i="4"/>
  <c r="AQ40" i="4"/>
  <c r="AP40" i="4"/>
  <c r="AQ34" i="4"/>
  <c r="AP34" i="4"/>
  <c r="AQ27" i="4"/>
  <c r="AP27" i="4"/>
  <c r="AQ12" i="4"/>
  <c r="AQ11" i="4"/>
  <c r="AQ10" i="4"/>
  <c r="AQ9" i="4"/>
  <c r="AO76" i="8"/>
  <c r="AN60" i="8"/>
  <c r="AN70" i="8"/>
  <c r="AO65" i="8"/>
  <c r="AN38" i="8"/>
  <c r="AN120" i="8"/>
  <c r="AO49" i="8"/>
  <c r="AN117" i="8"/>
  <c r="AN113" i="8"/>
  <c r="AN112" i="8"/>
  <c r="AO17" i="8"/>
  <c r="AO16" i="8"/>
  <c r="AO15" i="8"/>
  <c r="AO104" i="8"/>
  <c r="AO103" i="8"/>
  <c r="AO102" i="8"/>
  <c r="AO100" i="8"/>
  <c r="AO99" i="8"/>
  <c r="AO96" i="8"/>
  <c r="AO95" i="8"/>
  <c r="AO94" i="8"/>
  <c r="AO93" i="8"/>
  <c r="AO89" i="8"/>
  <c r="AO87" i="8"/>
  <c r="AO85" i="8"/>
  <c r="AO81" i="8"/>
  <c r="AO80" i="8"/>
  <c r="AO77" i="8"/>
  <c r="AO75" i="8"/>
  <c r="AO74" i="8"/>
  <c r="AO69" i="8"/>
  <c r="AO68" i="8"/>
  <c r="AO67" i="8"/>
  <c r="AO66" i="8"/>
  <c r="AO64" i="8"/>
  <c r="AO63" i="8"/>
  <c r="AO50" i="8"/>
  <c r="AO45" i="8"/>
  <c r="AO44" i="8"/>
  <c r="AO14" i="8"/>
  <c r="AO10" i="8"/>
  <c r="AO9" i="8"/>
  <c r="AO8" i="8"/>
  <c r="AO5" i="8"/>
  <c r="AO90" i="8"/>
  <c r="AN46" i="8"/>
  <c r="AN31" i="8"/>
  <c r="AN28" i="8"/>
  <c r="AN27" i="8"/>
  <c r="AN26" i="8"/>
  <c r="AN11" i="8"/>
  <c r="AO46" i="4"/>
  <c r="AO40" i="4"/>
  <c r="AN40" i="4"/>
  <c r="AO34" i="4"/>
  <c r="AO27" i="4"/>
  <c r="AO12" i="4"/>
  <c r="AM60" i="8"/>
  <c r="AM120" i="8"/>
  <c r="AM119" i="8"/>
  <c r="AM118" i="8"/>
  <c r="AM117" i="8"/>
  <c r="AM113" i="8"/>
  <c r="AM112" i="8"/>
  <c r="AM70" i="8"/>
  <c r="AM52" i="8"/>
  <c r="AM46" i="8"/>
  <c r="AM34" i="8"/>
  <c r="AM33" i="8"/>
  <c r="AM32" i="8"/>
  <c r="AM31" i="8"/>
  <c r="AM28" i="8"/>
  <c r="AM27" i="8"/>
  <c r="AM26" i="8"/>
  <c r="AM18" i="8"/>
  <c r="AM11" i="8"/>
  <c r="AM12" i="8" s="1"/>
  <c r="AM57" i="8" l="1"/>
  <c r="AP40" i="8"/>
  <c r="AO28" i="8"/>
  <c r="AO33" i="8"/>
  <c r="AP126" i="8"/>
  <c r="AP58" i="8"/>
  <c r="AO98" i="8"/>
  <c r="AO107" i="8" s="1"/>
  <c r="AO108" i="8" s="1"/>
  <c r="AN107" i="8"/>
  <c r="AN108" i="8" s="1"/>
  <c r="AO62" i="8"/>
  <c r="AO61" i="8"/>
  <c r="AO51" i="8"/>
  <c r="AO34" i="8" s="1"/>
  <c r="AN34" i="8"/>
  <c r="AO32" i="8"/>
  <c r="AN32" i="8"/>
  <c r="AN52" i="8"/>
  <c r="AO48" i="8"/>
  <c r="AO27" i="8"/>
  <c r="AO43" i="8"/>
  <c r="AO46" i="8" s="1"/>
  <c r="AO38" i="8"/>
  <c r="AN119" i="8"/>
  <c r="AO119" i="8"/>
  <c r="AN33" i="8"/>
  <c r="AO118" i="8"/>
  <c r="AO18" i="8"/>
  <c r="AN18" i="8"/>
  <c r="AN118" i="8"/>
  <c r="AN29" i="8"/>
  <c r="AO113" i="8"/>
  <c r="AN12" i="8"/>
  <c r="AO11" i="8"/>
  <c r="AO112" i="8"/>
  <c r="AN115" i="8"/>
  <c r="AM38" i="8"/>
  <c r="AM72" i="8"/>
  <c r="AM78" i="8" s="1"/>
  <c r="AM82" i="8" s="1"/>
  <c r="AM84" i="8" s="1"/>
  <c r="AM86" i="8" s="1"/>
  <c r="AM35" i="8"/>
  <c r="AM29" i="8"/>
  <c r="AM40" i="8" s="1"/>
  <c r="AM115" i="8"/>
  <c r="AM121" i="8"/>
  <c r="AL60" i="8"/>
  <c r="AN40" i="8" l="1"/>
  <c r="AN57" i="8"/>
  <c r="AN72" i="8" s="1"/>
  <c r="AN78" i="8" s="1"/>
  <c r="AN82" i="8" s="1"/>
  <c r="AN84" i="8" s="1"/>
  <c r="AN86" i="8" s="1"/>
  <c r="AO105" i="8"/>
  <c r="AN35" i="8"/>
  <c r="AO70" i="8"/>
  <c r="AO120" i="8"/>
  <c r="AO52" i="8"/>
  <c r="AO121" i="8" s="1"/>
  <c r="AO117" i="8"/>
  <c r="AN121" i="8"/>
  <c r="AN58" i="8"/>
  <c r="AO26" i="8"/>
  <c r="AO29" i="8" s="1"/>
  <c r="AO115" i="8"/>
  <c r="AO12" i="8"/>
  <c r="AM126" i="8"/>
  <c r="AM58" i="8"/>
  <c r="AL70" i="8"/>
  <c r="AK70" i="8"/>
  <c r="AN126" i="8" l="1"/>
  <c r="AO57" i="8"/>
  <c r="AO72" i="8"/>
  <c r="AO78" i="8" s="1"/>
  <c r="AO82" i="8" s="1"/>
  <c r="AO84" i="8" s="1"/>
  <c r="AL38" i="8"/>
  <c r="AL120" i="8"/>
  <c r="AL119" i="8"/>
  <c r="AL118" i="8"/>
  <c r="AL117" i="8"/>
  <c r="AL113" i="8"/>
  <c r="AL112" i="8"/>
  <c r="AL107" i="8"/>
  <c r="AL108" i="8" s="1"/>
  <c r="AL52" i="8"/>
  <c r="AL46" i="8"/>
  <c r="AL34" i="8"/>
  <c r="AL33" i="8"/>
  <c r="AL32" i="8"/>
  <c r="AL31" i="8"/>
  <c r="AL28" i="8"/>
  <c r="AL27" i="8"/>
  <c r="AL26" i="8"/>
  <c r="AL18" i="8"/>
  <c r="AL11" i="8"/>
  <c r="AN46" i="4"/>
  <c r="AN34" i="4"/>
  <c r="AN27" i="4"/>
  <c r="AN12" i="4"/>
  <c r="AL57" i="8" l="1"/>
  <c r="AO126" i="8"/>
  <c r="AO58" i="8"/>
  <c r="AL121" i="8"/>
  <c r="AL35" i="8"/>
  <c r="AL29" i="8"/>
  <c r="AL40" i="8" s="1"/>
  <c r="AL115" i="8"/>
  <c r="AL12" i="8"/>
  <c r="AM46" i="4"/>
  <c r="AM40" i="4"/>
  <c r="AM34" i="4"/>
  <c r="AM27" i="4"/>
  <c r="AM12" i="4"/>
  <c r="AK60" i="8"/>
  <c r="AO60" i="8" s="1"/>
  <c r="AK18" i="8"/>
  <c r="AL58" i="8" l="1"/>
  <c r="AL72" i="8"/>
  <c r="AL78" i="8" s="1"/>
  <c r="AL82" i="8" s="1"/>
  <c r="AL84" i="8" s="1"/>
  <c r="AL86" i="8" s="1"/>
  <c r="AL126" i="8"/>
  <c r="AK120" i="8"/>
  <c r="AK119" i="8"/>
  <c r="AK118" i="8"/>
  <c r="AK117" i="8"/>
  <c r="AK113" i="8"/>
  <c r="AK112" i="8"/>
  <c r="AK107" i="8"/>
  <c r="AK108" i="8" s="1"/>
  <c r="AK52" i="8"/>
  <c r="AK121" i="8" s="1"/>
  <c r="AK46" i="8"/>
  <c r="AK38" i="8"/>
  <c r="AK34" i="8"/>
  <c r="AK33" i="8"/>
  <c r="AK32" i="8"/>
  <c r="AK31" i="8"/>
  <c r="AO31" i="8" s="1"/>
  <c r="AO35" i="8" s="1"/>
  <c r="AO40" i="8" s="1"/>
  <c r="AK28" i="8"/>
  <c r="AK27" i="8"/>
  <c r="AK26" i="8"/>
  <c r="AK11" i="8"/>
  <c r="AK12" i="8" s="1"/>
  <c r="AK57" i="8" l="1"/>
  <c r="AK126" i="8" s="1"/>
  <c r="AK29" i="8"/>
  <c r="AK35" i="8"/>
  <c r="AK72" i="8"/>
  <c r="AK78" i="8" s="1"/>
  <c r="AK82" i="8" s="1"/>
  <c r="AK84" i="8" s="1"/>
  <c r="AK86" i="8" s="1"/>
  <c r="AO86" i="8" s="1"/>
  <c r="AK115" i="8"/>
  <c r="Z60" i="8"/>
  <c r="AK40" i="8" l="1"/>
  <c r="AK58" i="8"/>
  <c r="AI60" i="8"/>
  <c r="AF90" i="8" l="1"/>
  <c r="AG90" i="8"/>
  <c r="AI90" i="8"/>
  <c r="AI85" i="8"/>
  <c r="AJ90" i="8" l="1"/>
  <c r="AH70" i="8"/>
  <c r="AI70" i="8"/>
  <c r="AK34" i="4" l="1"/>
  <c r="AL40" i="4"/>
  <c r="AK12" i="4"/>
  <c r="AL10" i="4"/>
  <c r="AK46" i="4"/>
  <c r="AK40" i="4"/>
  <c r="AK27" i="4"/>
  <c r="AL34" i="4" l="1"/>
  <c r="AL27" i="4"/>
  <c r="AL46" i="4"/>
  <c r="AL11" i="4"/>
  <c r="AL9" i="4"/>
  <c r="AI38" i="8"/>
  <c r="AJ17" i="8"/>
  <c r="AJ16" i="8"/>
  <c r="AJ15" i="8"/>
  <c r="AJ14" i="8"/>
  <c r="AI117" i="8"/>
  <c r="AI11" i="8"/>
  <c r="AI12" i="8" s="1"/>
  <c r="AJ104" i="8"/>
  <c r="AJ103" i="8"/>
  <c r="AJ102" i="8"/>
  <c r="AJ101" i="8"/>
  <c r="AJ100" i="8"/>
  <c r="AJ99" i="8"/>
  <c r="AJ96" i="8"/>
  <c r="AJ95" i="8"/>
  <c r="AJ94" i="8"/>
  <c r="AJ93" i="8"/>
  <c r="AJ89" i="8"/>
  <c r="AJ85" i="8"/>
  <c r="AJ81" i="8"/>
  <c r="AJ80" i="8"/>
  <c r="AJ77" i="8"/>
  <c r="AJ76" i="8"/>
  <c r="AJ75" i="8"/>
  <c r="AJ74" i="8"/>
  <c r="AJ69" i="8"/>
  <c r="AJ68" i="8"/>
  <c r="AJ67" i="8"/>
  <c r="AJ66" i="8"/>
  <c r="AJ65" i="8"/>
  <c r="AJ64" i="8"/>
  <c r="AJ63" i="8"/>
  <c r="AJ61" i="8"/>
  <c r="AJ60" i="8"/>
  <c r="AJ51" i="8"/>
  <c r="AJ50" i="8"/>
  <c r="AJ49" i="8"/>
  <c r="AJ48" i="8"/>
  <c r="AJ45" i="8"/>
  <c r="AJ44" i="8"/>
  <c r="AJ43" i="8"/>
  <c r="AJ10" i="8"/>
  <c r="AJ9" i="8"/>
  <c r="AJ8" i="8"/>
  <c r="AI118" i="8"/>
  <c r="AI112" i="8"/>
  <c r="AI98" i="8"/>
  <c r="AI52" i="8"/>
  <c r="AI46" i="8"/>
  <c r="AI57" i="8" s="1"/>
  <c r="AI34" i="8"/>
  <c r="AI33" i="8"/>
  <c r="AI32" i="8"/>
  <c r="AI31" i="8"/>
  <c r="AI28" i="8"/>
  <c r="AI27" i="8"/>
  <c r="AI26" i="8"/>
  <c r="AI18" i="8"/>
  <c r="AJ28" i="8" l="1"/>
  <c r="AI107" i="8"/>
  <c r="AI108" i="8" s="1"/>
  <c r="AJ33" i="8"/>
  <c r="AJ27" i="8"/>
  <c r="AJ98" i="8"/>
  <c r="AJ107" i="8" s="1"/>
  <c r="AJ108" i="8" s="1"/>
  <c r="AJ34" i="8"/>
  <c r="AI72" i="8"/>
  <c r="AJ38" i="8"/>
  <c r="AJ26" i="8"/>
  <c r="AJ46" i="8"/>
  <c r="AJ120" i="8"/>
  <c r="AJ119" i="8"/>
  <c r="AJ32" i="8"/>
  <c r="AJ18" i="8"/>
  <c r="AJ118" i="8"/>
  <c r="AJ117" i="8"/>
  <c r="AJ113" i="8"/>
  <c r="AJ11" i="8"/>
  <c r="AJ112" i="8"/>
  <c r="AJ52" i="8"/>
  <c r="AI121" i="8"/>
  <c r="AI29" i="8"/>
  <c r="AI35" i="8"/>
  <c r="AH117" i="8"/>
  <c r="AG117" i="8"/>
  <c r="AF117" i="8"/>
  <c r="AD117" i="8"/>
  <c r="AC117" i="8"/>
  <c r="AB117" i="8"/>
  <c r="AA117" i="8"/>
  <c r="Z117" i="8"/>
  <c r="Y117" i="8"/>
  <c r="X117" i="8"/>
  <c r="W117" i="8"/>
  <c r="V117" i="8"/>
  <c r="T117" i="8"/>
  <c r="S117" i="8"/>
  <c r="R117" i="8"/>
  <c r="Q117" i="8"/>
  <c r="O117" i="8"/>
  <c r="N117" i="8"/>
  <c r="M117" i="8"/>
  <c r="L117" i="8"/>
  <c r="J117" i="8"/>
  <c r="I117" i="8"/>
  <c r="H117" i="8"/>
  <c r="G117" i="8"/>
  <c r="E117" i="8"/>
  <c r="D117" i="8"/>
  <c r="C117" i="8"/>
  <c r="B117" i="8"/>
  <c r="E31" i="8"/>
  <c r="D31" i="8"/>
  <c r="C31" i="8"/>
  <c r="B31" i="8"/>
  <c r="J31" i="8"/>
  <c r="I31" i="8"/>
  <c r="H31" i="8"/>
  <c r="G31" i="8"/>
  <c r="O31" i="8"/>
  <c r="N31" i="8"/>
  <c r="M31" i="8"/>
  <c r="L31" i="8"/>
  <c r="AH31" i="8"/>
  <c r="AG31" i="8"/>
  <c r="AF31" i="8"/>
  <c r="AD31" i="8"/>
  <c r="AC31" i="8"/>
  <c r="AB31" i="8"/>
  <c r="AA31" i="8"/>
  <c r="Y31" i="8"/>
  <c r="X31" i="8"/>
  <c r="W31" i="8"/>
  <c r="V31" i="8"/>
  <c r="T31" i="8"/>
  <c r="S31" i="8"/>
  <c r="R31" i="8"/>
  <c r="Q31" i="8"/>
  <c r="AF52" i="8"/>
  <c r="AG52" i="8"/>
  <c r="AH52" i="8"/>
  <c r="AC46" i="8"/>
  <c r="AE48" i="8"/>
  <c r="AD52" i="8"/>
  <c r="AC52" i="8"/>
  <c r="AB52" i="8"/>
  <c r="AA52" i="8"/>
  <c r="Z52" i="8"/>
  <c r="Y52" i="8"/>
  <c r="X52" i="8"/>
  <c r="W52" i="8"/>
  <c r="V52" i="8"/>
  <c r="U52" i="8"/>
  <c r="P48" i="8"/>
  <c r="K48" i="8"/>
  <c r="F48" i="8"/>
  <c r="AH18" i="8"/>
  <c r="AG18" i="8"/>
  <c r="AF18" i="8"/>
  <c r="AD18" i="8"/>
  <c r="AC18" i="8"/>
  <c r="AB18" i="8"/>
  <c r="AA18" i="8"/>
  <c r="Z18" i="8"/>
  <c r="Y18" i="8"/>
  <c r="X18" i="8"/>
  <c r="W18" i="8"/>
  <c r="V18" i="8"/>
  <c r="U17" i="8"/>
  <c r="U16" i="8"/>
  <c r="U15" i="8"/>
  <c r="T18" i="8"/>
  <c r="AE14" i="8"/>
  <c r="U14" i="8"/>
  <c r="U117" i="8" s="1"/>
  <c r="P14" i="8"/>
  <c r="K14" i="8"/>
  <c r="F14" i="8"/>
  <c r="AC57" i="8" l="1"/>
  <c r="AI40" i="8"/>
  <c r="AJ57" i="8"/>
  <c r="P117" i="8"/>
  <c r="AJ31" i="8"/>
  <c r="AJ35" i="8" s="1"/>
  <c r="F117" i="8"/>
  <c r="K117" i="8"/>
  <c r="AJ29" i="8"/>
  <c r="AJ40" i="8" s="1"/>
  <c r="U31" i="8"/>
  <c r="Z31" i="8"/>
  <c r="AE117" i="8"/>
  <c r="AJ105" i="8"/>
  <c r="AJ115" i="8"/>
  <c r="AE31" i="8"/>
  <c r="AI78" i="8"/>
  <c r="AI82" i="8" s="1"/>
  <c r="AI84" i="8" s="1"/>
  <c r="AI86" i="8" s="1"/>
  <c r="AI126" i="8"/>
  <c r="AJ121" i="8"/>
  <c r="AI58" i="8"/>
  <c r="U18" i="8"/>
  <c r="AJ12" i="4"/>
  <c r="AJ45" i="4"/>
  <c r="AJ46" i="4" s="1"/>
  <c r="AJ40" i="4"/>
  <c r="AJ34" i="4"/>
  <c r="AJ27" i="4"/>
  <c r="AJ126" i="8" l="1"/>
  <c r="AJ58" i="8"/>
  <c r="AH118" i="8"/>
  <c r="AH112" i="8"/>
  <c r="AH46" i="8"/>
  <c r="AH57" i="8" s="1"/>
  <c r="AH38" i="8"/>
  <c r="AH34" i="8"/>
  <c r="AH33" i="8"/>
  <c r="AH32" i="8"/>
  <c r="AH28" i="8"/>
  <c r="AH27" i="8"/>
  <c r="AH26" i="8"/>
  <c r="AH11" i="8"/>
  <c r="AH35" i="8" l="1"/>
  <c r="AH72" i="8"/>
  <c r="AH78" i="8" s="1"/>
  <c r="AH82" i="8" s="1"/>
  <c r="AH84" i="8" s="1"/>
  <c r="AH86" i="8" s="1"/>
  <c r="AH121" i="8"/>
  <c r="AH29" i="8"/>
  <c r="AH40" i="8" s="1"/>
  <c r="AH12" i="8"/>
  <c r="AI45" i="4"/>
  <c r="AH58" i="8" l="1"/>
  <c r="AH126" i="8"/>
  <c r="AH98" i="8"/>
  <c r="AH107" i="8" s="1"/>
  <c r="AH108" i="8" s="1"/>
  <c r="AG118" i="8"/>
  <c r="AG112" i="8"/>
  <c r="AG62" i="8"/>
  <c r="AG70" i="8" s="1"/>
  <c r="AG38" i="8"/>
  <c r="AG33" i="8"/>
  <c r="AI46" i="4"/>
  <c r="AI40" i="4"/>
  <c r="AI34" i="4"/>
  <c r="AI27" i="4"/>
  <c r="AG32" i="8"/>
  <c r="AG28" i="8"/>
  <c r="AG46" i="8" l="1"/>
  <c r="AG57" i="8" s="1"/>
  <c r="AG27" i="8"/>
  <c r="AG34" i="8"/>
  <c r="AG35" i="8" s="1"/>
  <c r="AI12" i="4"/>
  <c r="AG11" i="8"/>
  <c r="AG26" i="8"/>
  <c r="AG12" i="8" l="1"/>
  <c r="AG121" i="8"/>
  <c r="AG29" i="8"/>
  <c r="AG40" i="8" s="1"/>
  <c r="AE95" i="8"/>
  <c r="AE96" i="8"/>
  <c r="AE94" i="8"/>
  <c r="AE93" i="8"/>
  <c r="AE103" i="8"/>
  <c r="AE102" i="8"/>
  <c r="AE101" i="8"/>
  <c r="AE100" i="8"/>
  <c r="AE99" i="8"/>
  <c r="Z104" i="8"/>
  <c r="Z103" i="8"/>
  <c r="Z102" i="8"/>
  <c r="Z101" i="8"/>
  <c r="Z100" i="8"/>
  <c r="Z99" i="8"/>
  <c r="Z96" i="8"/>
  <c r="Z95" i="8"/>
  <c r="Z94" i="8"/>
  <c r="AE98" i="8" l="1"/>
  <c r="AG72" i="8"/>
  <c r="AG78" i="8" s="1"/>
  <c r="AG82" i="8" s="1"/>
  <c r="AG84" i="8" s="1"/>
  <c r="AG86" i="8" s="1"/>
  <c r="AG126" i="8"/>
  <c r="AG58" i="8"/>
  <c r="AF120" i="8"/>
  <c r="AD120" i="8"/>
  <c r="AC120" i="8"/>
  <c r="AB120" i="8"/>
  <c r="AA120" i="8"/>
  <c r="Z120" i="8"/>
  <c r="Y120" i="8"/>
  <c r="X120" i="8"/>
  <c r="W120" i="8"/>
  <c r="V120" i="8"/>
  <c r="T120" i="8"/>
  <c r="AF119" i="8"/>
  <c r="AD119" i="8"/>
  <c r="AC119" i="8"/>
  <c r="AB119" i="8"/>
  <c r="AA119" i="8"/>
  <c r="Z119" i="8"/>
  <c r="Y119" i="8"/>
  <c r="X119" i="8"/>
  <c r="W119" i="8"/>
  <c r="V119" i="8"/>
  <c r="U119" i="8"/>
  <c r="T119" i="8"/>
  <c r="AF118" i="8"/>
  <c r="AD118" i="8"/>
  <c r="AC118" i="8"/>
  <c r="AB118" i="8"/>
  <c r="AA118" i="8"/>
  <c r="Z118" i="8"/>
  <c r="Y118" i="8"/>
  <c r="X118" i="8"/>
  <c r="W118" i="8"/>
  <c r="U118" i="8"/>
  <c r="T118" i="8"/>
  <c r="U114" i="8"/>
  <c r="T114" i="8"/>
  <c r="AF113" i="8"/>
  <c r="AD113" i="8"/>
  <c r="AC113" i="8"/>
  <c r="AB113" i="8"/>
  <c r="AA113" i="8"/>
  <c r="Z113" i="8"/>
  <c r="Y113" i="8"/>
  <c r="X113" i="8"/>
  <c r="W113" i="8"/>
  <c r="V113" i="8"/>
  <c r="U113" i="8"/>
  <c r="T113" i="8"/>
  <c r="AF112" i="8"/>
  <c r="AD112" i="8"/>
  <c r="AC112" i="8"/>
  <c r="AB112" i="8"/>
  <c r="AA112" i="8"/>
  <c r="Y112" i="8"/>
  <c r="X112" i="8"/>
  <c r="W112" i="8"/>
  <c r="V112" i="8"/>
  <c r="U112" i="8"/>
  <c r="T112" i="8"/>
  <c r="AE104" i="8"/>
  <c r="U94" i="8"/>
  <c r="T94" i="8"/>
  <c r="AD90" i="8"/>
  <c r="AC90" i="8"/>
  <c r="AB90" i="8"/>
  <c r="AA90" i="8"/>
  <c r="Z90" i="8"/>
  <c r="Y90" i="8"/>
  <c r="X90" i="8"/>
  <c r="W90" i="8"/>
  <c r="V90" i="8"/>
  <c r="T90" i="8"/>
  <c r="AE89" i="8"/>
  <c r="U89" i="8"/>
  <c r="U90" i="8" s="1"/>
  <c r="AE87" i="8"/>
  <c r="AD85" i="8"/>
  <c r="AE85" i="8" s="1"/>
  <c r="AE81" i="8"/>
  <c r="Z81" i="8"/>
  <c r="U81" i="8"/>
  <c r="U82" i="8" s="1"/>
  <c r="U84" i="8" s="1"/>
  <c r="AE80" i="8"/>
  <c r="T78" i="8"/>
  <c r="T82" i="8" s="1"/>
  <c r="T84" i="8" s="1"/>
  <c r="AE77" i="8"/>
  <c r="Z77" i="8"/>
  <c r="U77" i="8"/>
  <c r="AE76" i="8"/>
  <c r="Z76" i="8"/>
  <c r="U76" i="8"/>
  <c r="AE75" i="8"/>
  <c r="AE74" i="8"/>
  <c r="AD70" i="8"/>
  <c r="AE69" i="8"/>
  <c r="U69" i="8"/>
  <c r="AE68" i="8"/>
  <c r="AE67" i="8"/>
  <c r="U67" i="8"/>
  <c r="AE66" i="8"/>
  <c r="U66" i="8"/>
  <c r="AE65" i="8"/>
  <c r="U65" i="8"/>
  <c r="AE64" i="8"/>
  <c r="AE63" i="8"/>
  <c r="U63" i="8"/>
  <c r="AF62" i="8"/>
  <c r="AC62" i="8"/>
  <c r="AB62" i="8"/>
  <c r="AB70" i="8" s="1"/>
  <c r="AA62" i="8"/>
  <c r="AA70" i="8" s="1"/>
  <c r="X62" i="8"/>
  <c r="X70" i="8" s="1"/>
  <c r="W62" i="8"/>
  <c r="W70" i="8" s="1"/>
  <c r="V62" i="8"/>
  <c r="V70" i="8" s="1"/>
  <c r="U62" i="8"/>
  <c r="T62" i="8"/>
  <c r="T70" i="8" s="1"/>
  <c r="AE61" i="8"/>
  <c r="Z61" i="8"/>
  <c r="AE60" i="8"/>
  <c r="AE51" i="8"/>
  <c r="U120" i="8"/>
  <c r="AE50" i="8"/>
  <c r="AE49" i="8"/>
  <c r="AF46" i="8"/>
  <c r="AF57" i="8" s="1"/>
  <c r="AD46" i="8"/>
  <c r="AD57" i="8" s="1"/>
  <c r="AB46" i="8"/>
  <c r="AB57" i="8" s="1"/>
  <c r="AA46" i="8"/>
  <c r="AA57" i="8" s="1"/>
  <c r="Y46" i="8"/>
  <c r="Y57" i="8" s="1"/>
  <c r="X46" i="8"/>
  <c r="X57" i="8" s="1"/>
  <c r="W46" i="8"/>
  <c r="W57" i="8" s="1"/>
  <c r="V46" i="8"/>
  <c r="V57" i="8" s="1"/>
  <c r="U46" i="8"/>
  <c r="U57" i="8" s="1"/>
  <c r="T46" i="8"/>
  <c r="T57" i="8" s="1"/>
  <c r="AE45" i="8"/>
  <c r="AE44" i="8"/>
  <c r="AE43" i="8"/>
  <c r="Z43" i="8"/>
  <c r="Z112" i="8" s="1"/>
  <c r="AF38" i="8"/>
  <c r="AD38" i="8"/>
  <c r="AC38" i="8"/>
  <c r="AB38" i="8"/>
  <c r="AA38" i="8"/>
  <c r="Z38" i="8"/>
  <c r="Y38" i="8"/>
  <c r="X38" i="8"/>
  <c r="W38" i="8"/>
  <c r="V38" i="8"/>
  <c r="AF34" i="8"/>
  <c r="AD34" i="8"/>
  <c r="AC34" i="8"/>
  <c r="AB34" i="8"/>
  <c r="AA34" i="8"/>
  <c r="Z34" i="8"/>
  <c r="Y34" i="8"/>
  <c r="X34" i="8"/>
  <c r="W34" i="8"/>
  <c r="V34" i="8"/>
  <c r="T34" i="8"/>
  <c r="AF33" i="8"/>
  <c r="AD33" i="8"/>
  <c r="AC33" i="8"/>
  <c r="AB33" i="8"/>
  <c r="AA33" i="8"/>
  <c r="Z33" i="8"/>
  <c r="Y33" i="8"/>
  <c r="X33" i="8"/>
  <c r="W33" i="8"/>
  <c r="V33" i="8"/>
  <c r="U33" i="8"/>
  <c r="T33" i="8"/>
  <c r="AF32" i="8"/>
  <c r="AD32" i="8"/>
  <c r="AC32" i="8"/>
  <c r="AB32" i="8"/>
  <c r="AA32" i="8"/>
  <c r="Z32" i="8"/>
  <c r="Y32" i="8"/>
  <c r="X32" i="8"/>
  <c r="W32" i="8"/>
  <c r="V32" i="8"/>
  <c r="U32" i="8"/>
  <c r="T32" i="8"/>
  <c r="T35" i="8" s="1"/>
  <c r="AF28" i="8"/>
  <c r="AD28" i="8"/>
  <c r="AC28" i="8"/>
  <c r="AB28" i="8"/>
  <c r="AA28" i="8"/>
  <c r="Z28" i="8"/>
  <c r="Y28" i="8"/>
  <c r="X28" i="8"/>
  <c r="W28" i="8"/>
  <c r="V28" i="8"/>
  <c r="U28" i="8"/>
  <c r="T28" i="8"/>
  <c r="AF27" i="8"/>
  <c r="AD27" i="8"/>
  <c r="AC27" i="8"/>
  <c r="AB27" i="8"/>
  <c r="AA27" i="8"/>
  <c r="Z27" i="8"/>
  <c r="Y27" i="8"/>
  <c r="X27" i="8"/>
  <c r="W27" i="8"/>
  <c r="V27" i="8"/>
  <c r="U27" i="8"/>
  <c r="T27" i="8"/>
  <c r="AF26" i="8"/>
  <c r="AD26" i="8"/>
  <c r="AC26" i="8"/>
  <c r="AB26" i="8"/>
  <c r="AA26" i="8"/>
  <c r="Y26" i="8"/>
  <c r="X26" i="8"/>
  <c r="W26" i="8"/>
  <c r="V26" i="8"/>
  <c r="U26" i="8"/>
  <c r="T26" i="8"/>
  <c r="AE17" i="8"/>
  <c r="AE16" i="8"/>
  <c r="AE15" i="8"/>
  <c r="AF11" i="8"/>
  <c r="AD11" i="8"/>
  <c r="AD12" i="8" s="1"/>
  <c r="AC11" i="8"/>
  <c r="AB11" i="8"/>
  <c r="AB12" i="8" s="1"/>
  <c r="AA11" i="8"/>
  <c r="Z11" i="8"/>
  <c r="Y11" i="8"/>
  <c r="X11" i="8"/>
  <c r="X12" i="8" s="1"/>
  <c r="W11" i="8"/>
  <c r="V11" i="8"/>
  <c r="V12" i="8" s="1"/>
  <c r="U11" i="8"/>
  <c r="U12" i="8" s="1"/>
  <c r="T11" i="8"/>
  <c r="T12" i="8" s="1"/>
  <c r="AE10" i="8"/>
  <c r="AE9" i="8"/>
  <c r="AE8" i="8"/>
  <c r="Z5" i="8"/>
  <c r="V35" i="8" l="1"/>
  <c r="Z35" i="8"/>
  <c r="AE26" i="8"/>
  <c r="Y35" i="8"/>
  <c r="AC35" i="8"/>
  <c r="X35" i="8"/>
  <c r="AB35" i="8"/>
  <c r="AF70" i="8"/>
  <c r="AJ62" i="8"/>
  <c r="AJ70" i="8" s="1"/>
  <c r="AJ72" i="8" s="1"/>
  <c r="AJ78" i="8" s="1"/>
  <c r="AJ82" i="8" s="1"/>
  <c r="AJ84" i="8" s="1"/>
  <c r="AD35" i="8"/>
  <c r="AE52" i="8"/>
  <c r="W35" i="8"/>
  <c r="AA35" i="8"/>
  <c r="AF35" i="8"/>
  <c r="AE27" i="8"/>
  <c r="AE18" i="8"/>
  <c r="AC29" i="8"/>
  <c r="AC40" i="8" s="1"/>
  <c r="U29" i="8"/>
  <c r="Y29" i="8"/>
  <c r="Y40" i="8" s="1"/>
  <c r="T29" i="8"/>
  <c r="T40" i="8" s="1"/>
  <c r="X29" i="8"/>
  <c r="X40" i="8" s="1"/>
  <c r="AE28" i="8"/>
  <c r="AB29" i="8"/>
  <c r="AB40" i="8" s="1"/>
  <c r="AD72" i="8"/>
  <c r="AD78" i="8" s="1"/>
  <c r="AD82" i="8" s="1"/>
  <c r="AD84" i="8" s="1"/>
  <c r="AD86" i="8" s="1"/>
  <c r="Z26" i="8"/>
  <c r="Z29" i="8" s="1"/>
  <c r="Z40" i="8" s="1"/>
  <c r="W72" i="8"/>
  <c r="W78" i="8" s="1"/>
  <c r="W82" i="8" s="1"/>
  <c r="W84" i="8" s="1"/>
  <c r="AG98" i="8"/>
  <c r="AG107" i="8" s="1"/>
  <c r="AG108" i="8" s="1"/>
  <c r="X72" i="8"/>
  <c r="X78" i="8" s="1"/>
  <c r="X82" i="8" s="1"/>
  <c r="X84" i="8" s="1"/>
  <c r="X86" i="8" s="1"/>
  <c r="AE90" i="8"/>
  <c r="AA72" i="8"/>
  <c r="AA78" i="8" s="1"/>
  <c r="AA82" i="8" s="1"/>
  <c r="AA84" i="8" s="1"/>
  <c r="W121" i="8"/>
  <c r="AE32" i="8"/>
  <c r="AF115" i="8"/>
  <c r="AB115" i="8"/>
  <c r="X115" i="8"/>
  <c r="V121" i="8"/>
  <c r="AD121" i="8"/>
  <c r="AE113" i="8"/>
  <c r="V115" i="8"/>
  <c r="Z46" i="8"/>
  <c r="Z57" i="8" s="1"/>
  <c r="AA121" i="8"/>
  <c r="AE46" i="8"/>
  <c r="AE34" i="8"/>
  <c r="AE120" i="8"/>
  <c r="AD115" i="8"/>
  <c r="AE118" i="8"/>
  <c r="Z12" i="8"/>
  <c r="AE38" i="8"/>
  <c r="T115" i="8"/>
  <c r="AA115" i="8"/>
  <c r="V72" i="8"/>
  <c r="V78" i="8" s="1"/>
  <c r="V82" i="8" s="1"/>
  <c r="V84" i="8" s="1"/>
  <c r="Z121" i="8"/>
  <c r="AC12" i="8"/>
  <c r="AF29" i="8"/>
  <c r="AF40" i="8" s="1"/>
  <c r="W29" i="8"/>
  <c r="W40" i="8" s="1"/>
  <c r="AA29" i="8"/>
  <c r="AA40" i="8" s="1"/>
  <c r="V29" i="8"/>
  <c r="V40" i="8" s="1"/>
  <c r="AD29" i="8"/>
  <c r="AD40" i="8" s="1"/>
  <c r="U34" i="8"/>
  <c r="U35" i="8" s="1"/>
  <c r="Y115" i="8"/>
  <c r="AE119" i="8"/>
  <c r="U121" i="8"/>
  <c r="Y121" i="8"/>
  <c r="AC121" i="8"/>
  <c r="AB72" i="8"/>
  <c r="AB78" i="8" s="1"/>
  <c r="AB82" i="8" s="1"/>
  <c r="AB84" i="8" s="1"/>
  <c r="AB86" i="8" s="1"/>
  <c r="U70" i="8"/>
  <c r="AE62" i="8"/>
  <c r="AE70" i="8" s="1"/>
  <c r="AC70" i="8"/>
  <c r="U93" i="8"/>
  <c r="U98" i="8" s="1"/>
  <c r="U105" i="8" s="1"/>
  <c r="U107" i="8" s="1"/>
  <c r="U86" i="8"/>
  <c r="U87" i="8" s="1"/>
  <c r="AD98" i="8"/>
  <c r="AD107" i="8" s="1"/>
  <c r="AD108" i="8" s="1"/>
  <c r="T121" i="8"/>
  <c r="X121" i="8"/>
  <c r="AB121" i="8"/>
  <c r="AF121" i="8"/>
  <c r="T93" i="8"/>
  <c r="T98" i="8" s="1"/>
  <c r="T105" i="8" s="1"/>
  <c r="T107" i="8" s="1"/>
  <c r="T86" i="8"/>
  <c r="AB98" i="8"/>
  <c r="AB107" i="8" s="1"/>
  <c r="AB108" i="8" s="1"/>
  <c r="Y12" i="8"/>
  <c r="AE33" i="8"/>
  <c r="W115" i="8"/>
  <c r="W12" i="8"/>
  <c r="AA12" i="8"/>
  <c r="AE11" i="8"/>
  <c r="AE112" i="8"/>
  <c r="U115" i="8"/>
  <c r="AC115" i="8"/>
  <c r="AE57" i="8" l="1"/>
  <c r="U40" i="8"/>
  <c r="AF72" i="8"/>
  <c r="AF78" i="8" s="1"/>
  <c r="AF82" i="8" s="1"/>
  <c r="AF84" i="8" s="1"/>
  <c r="AF86" i="8" s="1"/>
  <c r="AD126" i="8"/>
  <c r="AE29" i="8"/>
  <c r="AE35" i="8"/>
  <c r="AC126" i="8"/>
  <c r="AC58" i="8"/>
  <c r="AC72" i="8"/>
  <c r="AC78" i="8" s="1"/>
  <c r="AC82" i="8" s="1"/>
  <c r="AC84" i="8" s="1"/>
  <c r="AC86" i="8" s="1"/>
  <c r="Z115" i="8"/>
  <c r="Z58" i="8"/>
  <c r="AA126" i="8"/>
  <c r="AE121" i="8"/>
  <c r="W58" i="8"/>
  <c r="Z126" i="8"/>
  <c r="AE115" i="8"/>
  <c r="X87" i="8"/>
  <c r="X98" i="8"/>
  <c r="X107" i="8" s="1"/>
  <c r="X108" i="8" s="1"/>
  <c r="AF98" i="8"/>
  <c r="AF107" i="8" s="1"/>
  <c r="AF108" i="8" s="1"/>
  <c r="AD58" i="8"/>
  <c r="V86" i="8"/>
  <c r="U58" i="8"/>
  <c r="AA58" i="8"/>
  <c r="AB126" i="8"/>
  <c r="AB58" i="8"/>
  <c r="T126" i="8"/>
  <c r="T58" i="8"/>
  <c r="W126" i="8"/>
  <c r="AA98" i="8"/>
  <c r="AA107" i="8" s="1"/>
  <c r="AA108" i="8" s="1"/>
  <c r="AA86" i="8"/>
  <c r="AC98" i="8"/>
  <c r="AC107" i="8" s="1"/>
  <c r="AC108" i="8" s="1"/>
  <c r="W86" i="8"/>
  <c r="AE12" i="8"/>
  <c r="V126" i="8"/>
  <c r="V58" i="8"/>
  <c r="Y58" i="8"/>
  <c r="Y126" i="8"/>
  <c r="AF126" i="8"/>
  <c r="AF58" i="8"/>
  <c r="X126" i="8"/>
  <c r="X58" i="8"/>
  <c r="AE40" i="8" l="1"/>
  <c r="AJ87" i="8"/>
  <c r="AJ86" i="8"/>
  <c r="W87" i="8"/>
  <c r="W98" i="8"/>
  <c r="W107" i="8" s="1"/>
  <c r="W108" i="8" s="1"/>
  <c r="V87" i="8"/>
  <c r="U126" i="8"/>
  <c r="AE126" i="8"/>
  <c r="AE72" i="8"/>
  <c r="AE78" i="8" s="1"/>
  <c r="AE82" i="8" s="1"/>
  <c r="AE84" i="8" s="1"/>
  <c r="AE58" i="8"/>
  <c r="AE86" i="8"/>
  <c r="AE105" i="8" l="1"/>
  <c r="AE107" i="8"/>
  <c r="AE108" i="8" s="1"/>
  <c r="V98" i="8"/>
  <c r="Y98" i="8"/>
  <c r="Y107" i="8" s="1"/>
  <c r="Y108" i="8" s="1"/>
  <c r="V107" i="8" l="1"/>
  <c r="V108" i="8" s="1"/>
  <c r="Z93" i="8"/>
  <c r="Z98" i="8" s="1"/>
  <c r="Z105" i="8" l="1"/>
  <c r="Z107" i="8"/>
  <c r="Z108" i="8" s="1"/>
  <c r="AH46" i="4" l="1"/>
  <c r="AH40" i="4"/>
  <c r="AH34" i="4"/>
  <c r="AH27" i="4"/>
  <c r="AH12" i="4"/>
  <c r="AL12" i="4" l="1"/>
  <c r="AG10" i="4"/>
  <c r="AG9" i="4"/>
  <c r="AJ5" i="8" l="1"/>
  <c r="AJ12" i="8" s="1"/>
  <c r="AF12" i="8"/>
  <c r="AG46" i="4"/>
  <c r="AG40" i="4"/>
  <c r="AG34" i="4"/>
  <c r="AF46" i="4"/>
  <c r="AF40" i="4"/>
  <c r="AF34" i="4"/>
  <c r="AF27" i="4"/>
  <c r="AE46" i="4"/>
  <c r="AE40" i="4"/>
  <c r="AE34" i="4"/>
  <c r="AE27" i="4"/>
  <c r="AE12" i="4"/>
  <c r="AD46" i="4" l="1"/>
  <c r="AD40" i="4"/>
  <c r="AD34" i="4"/>
  <c r="AD26" i="4"/>
  <c r="AD25" i="4"/>
  <c r="AD24" i="4"/>
  <c r="AD27" i="4" s="1"/>
  <c r="AD12" i="4"/>
  <c r="AC46" i="4" l="1"/>
  <c r="AC40" i="4"/>
  <c r="AC34" i="4"/>
  <c r="AC26" i="4"/>
  <c r="AC25" i="4"/>
  <c r="AC24" i="4"/>
  <c r="AC12" i="4"/>
  <c r="AC27" i="4" l="1"/>
  <c r="AG27" i="4"/>
  <c r="AB46" i="4" l="1"/>
  <c r="AB40" i="4"/>
  <c r="AB34" i="4"/>
  <c r="AB26" i="4"/>
  <c r="AB27" i="4" s="1"/>
  <c r="AB25" i="4"/>
  <c r="AB24" i="4"/>
  <c r="AB10" i="4" l="1"/>
  <c r="AB9" i="4"/>
  <c r="AB12" i="4" l="1"/>
  <c r="AA46" i="4"/>
  <c r="AA40" i="4"/>
  <c r="AA34" i="4"/>
  <c r="AA26" i="4"/>
  <c r="AA25" i="4"/>
  <c r="AA24" i="4"/>
  <c r="AA27" i="4" s="1"/>
  <c r="AA12" i="4"/>
  <c r="Z46" i="4" l="1"/>
  <c r="Z40" i="4"/>
  <c r="Z34" i="4"/>
  <c r="Z26" i="4"/>
  <c r="Z25" i="4"/>
  <c r="Z24" i="4"/>
  <c r="Z12" i="4"/>
  <c r="Z27" i="4" l="1"/>
  <c r="Y26" i="4" l="1"/>
  <c r="Y25" i="4"/>
  <c r="Y24" i="4"/>
  <c r="Y46" i="4"/>
  <c r="Y40" i="4"/>
  <c r="Y34" i="4"/>
  <c r="Y12" i="4"/>
  <c r="Y27" i="4" l="1"/>
  <c r="X46" i="4" l="1"/>
  <c r="X40" i="4"/>
  <c r="X34" i="4"/>
  <c r="X26" i="4"/>
  <c r="X25" i="4"/>
  <c r="X24" i="4"/>
  <c r="X12" i="4"/>
  <c r="X27" i="4" l="1"/>
  <c r="W46" i="4"/>
  <c r="W40" i="4"/>
  <c r="W34" i="4"/>
  <c r="W26" i="4"/>
  <c r="W25" i="4"/>
  <c r="W24" i="4"/>
  <c r="V46" i="4"/>
  <c r="V40" i="4"/>
  <c r="V34" i="4"/>
  <c r="V26" i="4"/>
  <c r="V25" i="4"/>
  <c r="V24" i="4"/>
  <c r="V12" i="4"/>
  <c r="U24" i="4"/>
  <c r="U25" i="4"/>
  <c r="U26" i="4"/>
  <c r="U46" i="4"/>
  <c r="U40" i="4"/>
  <c r="U34" i="4"/>
  <c r="U12" i="4"/>
  <c r="T40" i="4"/>
  <c r="T34" i="4"/>
  <c r="T46" i="4"/>
  <c r="T26" i="4"/>
  <c r="T25" i="4"/>
  <c r="T24" i="4"/>
  <c r="T12" i="4"/>
  <c r="T27" i="4" l="1"/>
  <c r="V27" i="4"/>
  <c r="U27" i="4"/>
  <c r="W27" i="4"/>
  <c r="AG11" i="4" l="1"/>
  <c r="AF12" i="4"/>
  <c r="AG12" i="4" s="1"/>
  <c r="Y70" i="8" l="1"/>
  <c r="Y72" i="8" s="1"/>
  <c r="Y78" i="8" s="1"/>
  <c r="Y82" i="8" s="1"/>
  <c r="Y84" i="8" s="1"/>
  <c r="Y86" i="8" s="1"/>
  <c r="Y87" i="8" s="1"/>
  <c r="Z62" i="8"/>
  <c r="Z70" i="8" l="1"/>
  <c r="Z72" i="8" s="1"/>
  <c r="Z78" i="8" s="1"/>
  <c r="Z82" i="8" s="1"/>
  <c r="Z84" i="8" s="1"/>
  <c r="Z86" i="8" s="1"/>
  <c r="Z8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Michael Mougias</author>
    <author>Ryan Kerwick</author>
    <author>Matthew Gold</author>
  </authors>
  <commentList>
    <comment ref="Q5" authorId="0" shapeId="0" xr:uid="{1B51B298-B154-47E2-AA5A-71D1767DD6D3}">
      <text>
        <r>
          <rPr>
            <b/>
            <sz val="9"/>
            <color indexed="81"/>
            <rFont val="Tahoma"/>
            <family val="2"/>
          </rPr>
          <t xml:space="preserve">Reflects true-up from previously disclosed figure
</t>
        </r>
      </text>
    </comment>
    <comment ref="R5" authorId="0" shapeId="0" xr:uid="{8AD0527E-5342-4EE4-9595-1DD32E5B532D}">
      <text>
        <r>
          <rPr>
            <b/>
            <sz val="9"/>
            <color indexed="81"/>
            <rFont val="Tahoma"/>
            <family val="2"/>
          </rPr>
          <t>Reflects true-up from previously disclosed figure</t>
        </r>
      </text>
    </comment>
    <comment ref="S5" authorId="1" shapeId="0" xr:uid="{DF02BE11-F23A-4163-9641-42F075029009}">
      <text>
        <r>
          <rPr>
            <sz val="9"/>
            <color indexed="81"/>
            <rFont val="Tahoma"/>
            <family val="2"/>
          </rPr>
          <t>Reflects true-up from previously disclosed figure</t>
        </r>
      </text>
    </comment>
    <comment ref="AA10" authorId="2" shapeId="0" xr:uid="{46DCA28E-F01F-4766-9038-BE0059DCDBBB}">
      <text>
        <r>
          <rPr>
            <b/>
            <sz val="9"/>
            <color indexed="81"/>
            <rFont val="Tahoma"/>
            <family val="2"/>
          </rPr>
          <t>reflects true-up from previously disclosed figure</t>
        </r>
      </text>
    </comment>
    <comment ref="AB10" authorId="2" shapeId="0" xr:uid="{743366EF-565E-4BA5-AAAD-E42A4D1A299D}">
      <text>
        <r>
          <rPr>
            <b/>
            <sz val="9"/>
            <color indexed="81"/>
            <rFont val="Tahoma"/>
            <family val="2"/>
          </rPr>
          <t>reflects true-up from previously disclosed figure</t>
        </r>
      </text>
    </comment>
    <comment ref="AC10" authorId="2" shapeId="0" xr:uid="{5AAE40C6-635E-4C70-93B0-8BC728A78DDC}">
      <text>
        <r>
          <rPr>
            <b/>
            <sz val="9"/>
            <color indexed="81"/>
            <rFont val="Tahoma"/>
            <family val="2"/>
          </rPr>
          <t>reflects true-up from previously disclosed figure</t>
        </r>
      </text>
    </comment>
    <comment ref="AD10" authorId="2" shapeId="0" xr:uid="{4C0F119A-30A0-496F-94C8-BAB48C365C43}">
      <text>
        <r>
          <rPr>
            <b/>
            <sz val="9"/>
            <color indexed="81"/>
            <rFont val="Tahoma"/>
            <family val="2"/>
          </rPr>
          <t>reflects true-up from previously disclosed figure</t>
        </r>
      </text>
    </comment>
    <comment ref="A21" authorId="2" shapeId="0" xr:uid="{F9206A91-0918-49B0-BAE1-CF208A729DEF}">
      <text>
        <r>
          <rPr>
            <b/>
            <sz val="9"/>
            <color indexed="81"/>
            <rFont val="Tahoma"/>
            <family val="2"/>
          </rPr>
          <t>In the first quarter of 2022, the Company’s internal reporting was updated to reclassify the results of IMAX EnhancedTM, an initiative to bring The IMAX Experience® into the home, out of the New Business Initiatives segment and into All Other for segment reporting purposes. IMAX Enhanced was the only component of the New Business Initiatives segment. Prior period comparatives have been reclassified to conform with the current period presentation.</t>
        </r>
      </text>
    </comment>
    <comment ref="A38" authorId="2" shapeId="0" xr:uid="{3C428F55-1401-4E42-85C3-16A27B977F9C}">
      <text>
        <r>
          <rPr>
            <b/>
            <sz val="9"/>
            <color indexed="81"/>
            <rFont val="Tahoma"/>
            <family val="2"/>
          </rPr>
          <t>In the first quarter of 2022, the Company’s internal reporting was updated to reclassify the results of IMAX EnhancedTM, an initiative to bring The IMAX Experience® into the home, out of the New Business Initiatives segment and into All Other for segment reporting purposes. IMAX Enhanced was the only component of the New Business Initiatives segment. Prior period comparatives have been reclassified to conform with the current period presentation.</t>
        </r>
      </text>
    </comment>
    <comment ref="Y48" authorId="2" shapeId="0" xr:uid="{D2C814F2-CB28-4E2E-9EF7-4D6A3D9D7FDF}">
      <text>
        <r>
          <rPr>
            <b/>
            <sz val="9"/>
            <color indexed="81"/>
            <rFont val="Tahoma"/>
            <family val="2"/>
          </rPr>
          <t xml:space="preserve">reflects true-up from previously disclosed figure
</t>
        </r>
      </text>
    </comment>
    <comment ref="A55" authorId="2" shapeId="0" xr:uid="{6840BCA1-C66F-4E51-BD4B-FC12540BFD08}">
      <text>
        <r>
          <rPr>
            <b/>
            <sz val="9"/>
            <color indexed="81"/>
            <rFont val="Tahoma"/>
            <family val="2"/>
          </rPr>
          <t>In the first quarter of 2022, the Company’s internal reporting was updated to reclassify the results of IMAX EnhancedTM, an initiative to bring The IMAX Experience® into the home, out of the New Business Initiatives segment and into All Other for segment reporting purposes. IMAX Enhanced was the only component of the New Business Initiatives segment. Prior period comparatives have been reclassified to conform with the current period presentation.</t>
        </r>
      </text>
    </comment>
    <comment ref="X60" authorId="3" shapeId="0" xr:uid="{FB72ACE5-F5D5-4043-919C-B6103FA0913F}">
      <text>
        <r>
          <rPr>
            <sz val="9"/>
            <color indexed="81"/>
            <rFont val="Tahoma"/>
            <family val="2"/>
          </rPr>
          <t xml:space="preserve">Reflects true-up from previously disclosed figure
</t>
        </r>
      </text>
    </comment>
    <comment ref="Y60" authorId="2" shapeId="0" xr:uid="{C2BC6241-C9AF-4865-8FB6-F700003511BF}">
      <text>
        <r>
          <rPr>
            <sz val="9"/>
            <color indexed="81"/>
            <rFont val="Tahoma"/>
            <family val="2"/>
          </rPr>
          <t>Reflects true-up from previously disclosed figure</t>
        </r>
      </text>
    </comment>
    <comment ref="Z70" authorId="2" shapeId="0" xr:uid="{E7437053-040C-405B-940F-7DCF23F2DF2F}">
      <text>
        <r>
          <rPr>
            <b/>
            <sz val="9"/>
            <color indexed="81"/>
            <rFont val="Tahoma"/>
            <family val="2"/>
          </rPr>
          <t xml:space="preserve">reflects true-up from previously disclosed figure
</t>
        </r>
      </text>
    </comment>
    <comment ref="Z72" authorId="2" shapeId="0" xr:uid="{A700ED45-32FF-430D-91D9-3B244B256709}">
      <text>
        <r>
          <rPr>
            <b/>
            <sz val="9"/>
            <color indexed="81"/>
            <rFont val="Tahoma"/>
            <family val="2"/>
          </rPr>
          <t>reflects true-up from previously disclosed figure</t>
        </r>
      </text>
    </comment>
    <comment ref="Y75" authorId="2" shapeId="0" xr:uid="{DA0B6380-B4B8-4519-8190-5DF0C4F7C0A1}">
      <text>
        <r>
          <rPr>
            <sz val="9"/>
            <color indexed="81"/>
            <rFont val="Tahoma"/>
            <family val="2"/>
          </rPr>
          <t>Reflects true-up from previously disclosed figure</t>
        </r>
      </text>
    </comment>
    <comment ref="Z78" authorId="2" shapeId="0" xr:uid="{D02EE638-0C84-4222-9FF6-0DD0FE03E608}">
      <text>
        <r>
          <rPr>
            <b/>
            <sz val="9"/>
            <color indexed="81"/>
            <rFont val="Tahoma"/>
            <family val="2"/>
          </rPr>
          <t>reflects true-up from previously disclosed figure</t>
        </r>
      </text>
    </comment>
    <comment ref="Z82" authorId="2" shapeId="0" xr:uid="{27E57F54-D0CF-4C68-B6BD-281EA2827C1A}">
      <text>
        <r>
          <rPr>
            <b/>
            <sz val="9"/>
            <color indexed="81"/>
            <rFont val="Tahoma"/>
            <family val="2"/>
          </rPr>
          <t>reflects true-up from previously disclosed figure</t>
        </r>
      </text>
    </comment>
    <comment ref="Z86" authorId="2" shapeId="0" xr:uid="{24D5EC37-6827-4B49-A3B8-CC2B987EC8CC}">
      <text>
        <r>
          <rPr>
            <b/>
            <sz val="9"/>
            <color indexed="81"/>
            <rFont val="Tahoma"/>
            <family val="2"/>
          </rPr>
          <t>reflects true-up from previously disclosed figure</t>
        </r>
      </text>
    </comment>
    <comment ref="Z89" authorId="2" shapeId="0" xr:uid="{C1B9EA62-88F3-41D5-B1F2-89217E252A54}">
      <text>
        <r>
          <rPr>
            <b/>
            <sz val="9"/>
            <color indexed="81"/>
            <rFont val="Tahoma"/>
            <family val="2"/>
          </rPr>
          <t>reflects true-up from previously disclosed figure</t>
        </r>
      </text>
    </comment>
    <comment ref="A96" authorId="2" shapeId="0" xr:uid="{E07CAE38-4319-45CE-805E-458E0C9374B9}">
      <text>
        <r>
          <rPr>
            <sz val="9"/>
            <color indexed="81"/>
            <rFont val="Tahoma"/>
            <family val="2"/>
          </rPr>
          <t>reflects update in naming convention</t>
        </r>
      </text>
    </comment>
    <comment ref="Y96" authorId="2" shapeId="0" xr:uid="{B85857B6-CA67-4E3E-BB1A-9DCEA600AD99}">
      <text>
        <r>
          <rPr>
            <sz val="9"/>
            <color indexed="81"/>
            <rFont val="Tahoma"/>
            <family val="2"/>
          </rPr>
          <t>reflects true-up from previously disclosed figure</t>
        </r>
      </text>
    </comment>
    <comment ref="A97" authorId="2" shapeId="0" xr:uid="{FBEA9BF8-16DC-4AD0-A56D-FD07507E9B48}">
      <text>
        <r>
          <rPr>
            <sz val="9"/>
            <color indexed="81"/>
            <rFont val="Tahoma"/>
            <family val="2"/>
          </rPr>
          <t>reflects new line item, beginning Q2 2021</t>
        </r>
      </text>
    </comment>
    <comment ref="Z98" authorId="2" shapeId="0" xr:uid="{7E87BE3E-E444-42E0-8CA8-5C028515E544}">
      <text>
        <r>
          <rPr>
            <sz val="9"/>
            <color indexed="81"/>
            <rFont val="Tahoma"/>
            <family val="2"/>
          </rPr>
          <t>reflects true-up from previously disclosed figure</t>
        </r>
      </text>
    </comment>
    <comment ref="AE98" authorId="2" shapeId="0" xr:uid="{32932008-4586-4F48-B2AC-2FBA73FCA3F1}">
      <text>
        <r>
          <rPr>
            <sz val="9"/>
            <color indexed="81"/>
            <rFont val="Tahoma"/>
            <family val="2"/>
          </rPr>
          <t>reflects true-up from previously disclosed figure</t>
        </r>
      </text>
    </comment>
    <comment ref="A101" authorId="2" shapeId="0" xr:uid="{037AF179-88C7-434D-92D7-8F52E6DD8FEA}">
      <text>
        <r>
          <rPr>
            <sz val="9"/>
            <color indexed="81"/>
            <rFont val="Tahoma"/>
            <family val="2"/>
          </rPr>
          <t>reflects update in naming convention</t>
        </r>
        <r>
          <rPr>
            <b/>
            <sz val="9"/>
            <color indexed="81"/>
            <rFont val="Tahoma"/>
            <family val="2"/>
          </rPr>
          <t xml:space="preserve">
</t>
        </r>
      </text>
    </comment>
    <comment ref="A107" authorId="1" shapeId="0" xr:uid="{59C04331-9D64-421B-BE5A-563ED55A0210}">
      <text>
        <r>
          <rPr>
            <sz val="10"/>
            <color indexed="81"/>
            <rFont val="Tahoma"/>
            <family val="2"/>
          </rPr>
          <t>For reconciliations of reported results to non-GAAP financial results, and for the definition and reconciliation of Adjusted EBITDA as calculated in accordance with the Company’s credit facility, please see the Company's most recent Earnings' Press Release</t>
        </r>
      </text>
    </comment>
    <comment ref="A108" authorId="1" shapeId="0" xr:uid="{848F5BF3-04E1-4A50-A84C-772920D22758}">
      <text>
        <r>
          <rPr>
            <sz val="10"/>
            <color indexed="81"/>
            <rFont val="Tahoma"/>
            <family val="2"/>
          </rPr>
          <t>Adjusted EBITDA per Credit Facility of $138.2 million includes the impact of the Company’s investment in “Marvel’s Inhumans”, which resulted in a $13.0 million loss. However, as permitted by the Credit Facility, this loss was offset by addbacks of $13.3 million and $11.7 million for amortization and impairment charges, respectively, relating to the investment, the net effect of which was to increase Adjusted EBITDA per Credit Facility by $12.0 million. This investment represents the Company’s first foray into a commercial television property, and therefore the Adjusted EBITDA per Credit Facility metric presented above may not be reflective of the Company’s typical operational activity. Further, the Company does not yet know whether it will make similar investments in the future. As a result, the Company is also presenting Adjusted EBITDA per Credit Facility excluding the impact of “Marvel’s Inhumans” to better facilitate comparisons to prior and future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<sst xmlns="http://schemas.openxmlformats.org/spreadsheetml/2006/main" count="329" uniqueCount="142">
  <si>
    <t xml:space="preserve"> </t>
  </si>
  <si>
    <t>$ in 000s</t>
  </si>
  <si>
    <t>Actuals</t>
  </si>
  <si>
    <t>Q1</t>
  </si>
  <si>
    <t>Q2</t>
  </si>
  <si>
    <t>Q3</t>
  </si>
  <si>
    <t>Q4</t>
  </si>
  <si>
    <t>FY</t>
  </si>
  <si>
    <t>IMAX Global Box Office</t>
  </si>
  <si>
    <t>REVENUES</t>
  </si>
  <si>
    <t>IMAX DMR</t>
  </si>
  <si>
    <t xml:space="preserve">  Global Box Office Take Rate %</t>
  </si>
  <si>
    <t>TOTAL</t>
  </si>
  <si>
    <t xml:space="preserve">   Gross Margin %</t>
  </si>
  <si>
    <t>OPERATING EXPENSES</t>
  </si>
  <si>
    <t>Selling, general and administrative expenses</t>
  </si>
  <si>
    <t>Research and development</t>
  </si>
  <si>
    <t>Amortization of intangibles</t>
  </si>
  <si>
    <t xml:space="preserve">Asset impairment </t>
  </si>
  <si>
    <t>Impairment of investments</t>
  </si>
  <si>
    <t xml:space="preserve">Total Operating Expenses </t>
  </si>
  <si>
    <t>Interest Income</t>
  </si>
  <si>
    <t>Interest Expense</t>
  </si>
  <si>
    <t>Net Earnings (Loss) from Discontinued Operations</t>
  </si>
  <si>
    <t>Diluted Shares outstanding</t>
  </si>
  <si>
    <t>Interest Expense, net of interest income</t>
  </si>
  <si>
    <t>EBITDA</t>
  </si>
  <si>
    <t>Loss (gain) from equity accounted investments</t>
  </si>
  <si>
    <t>Adjusted EBITDA before non-controlling interests</t>
  </si>
  <si>
    <t>Adjusted EBITDA attributable to non-controlling interests</t>
  </si>
  <si>
    <t>Margins (%)</t>
  </si>
  <si>
    <t>Total Gross Margin</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</si>
  <si>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</si>
  <si>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</si>
  <si>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</si>
  <si>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</si>
  <si>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</si>
  <si>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</si>
  <si>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</si>
  <si>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</si>
  <si>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</si>
  <si>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</si>
  <si>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</si>
  <si>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</si>
  <si>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</si>
  <si>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</si>
  <si>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</si>
  <si>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</si>
  <si>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GROSS BOX OFFICE ($M)</t>
  </si>
  <si>
    <t>Domestic</t>
  </si>
  <si>
    <t>Greater China</t>
  </si>
  <si>
    <t>International, ex China</t>
  </si>
  <si>
    <t>Global</t>
  </si>
  <si>
    <t>Domestic PSA</t>
  </si>
  <si>
    <t>Greater China PSA</t>
  </si>
  <si>
    <t>Global PSA</t>
  </si>
  <si>
    <t>COMMERCIAL MULTIPLEX THEATRE NETWORK (end of period)</t>
  </si>
  <si>
    <t>Commercial Multiplex Network - Detailed by Revenue Type:</t>
  </si>
  <si>
    <t>Commercial Full JVs</t>
  </si>
  <si>
    <t>Commercial Hybrid JVs</t>
  </si>
  <si>
    <t>Commercial STLs</t>
  </si>
  <si>
    <t>COSTS AND EXPENSES APPLICABLE TO REVENUES</t>
  </si>
  <si>
    <t>GROSS MARGIN</t>
  </si>
  <si>
    <t>Joint revenue sharing arrangements - contingent rent</t>
  </si>
  <si>
    <t>IMAX Systems - contingent rent</t>
  </si>
  <si>
    <t>IMAX Systems</t>
  </si>
  <si>
    <t>IMAX Historical P&amp;L - Consolidated</t>
  </si>
  <si>
    <t>IMAX Corporation</t>
  </si>
  <si>
    <t>* please note the Company undertakes no obligation to update this deck</t>
  </si>
  <si>
    <t>Joint Revenue sharing arrangements - fixed fees</t>
  </si>
  <si>
    <t>PER SCREEN AVERAGES ($000,s)</t>
  </si>
  <si>
    <t>Q1 17</t>
  </si>
  <si>
    <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</si>
  <si>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2017</t>
  </si>
  <si>
    <t>**Certain figures within this file are rounded. Figures may vary from public disclosure</t>
  </si>
  <si>
    <t>N/M</t>
  </si>
  <si>
    <t>Q2 17</t>
  </si>
  <si>
    <t>Key Investor Relations Contacts:</t>
  </si>
  <si>
    <t>Q3 17</t>
  </si>
  <si>
    <t>Exit costs, restructuring charges and associated impairments</t>
  </si>
  <si>
    <t>Q4 17</t>
  </si>
  <si>
    <t>FY 17</t>
  </si>
  <si>
    <t>Adjusted EBITDA per Credit Facility</t>
  </si>
  <si>
    <t>Adjusted EBITDA per Credit Facility, excluding impact from "Marvel's Inhumans"</t>
  </si>
  <si>
    <t>Q1 18</t>
  </si>
  <si>
    <t>-</t>
  </si>
  <si>
    <t>Q2 18</t>
  </si>
  <si>
    <t>Q3 18</t>
  </si>
  <si>
    <t>2018</t>
  </si>
  <si>
    <t>Q4 18</t>
  </si>
  <si>
    <t>FY 18</t>
  </si>
  <si>
    <t>Retirement benefits non-service expense</t>
  </si>
  <si>
    <t>Q1 19</t>
  </si>
  <si>
    <t>Q2 19</t>
  </si>
  <si>
    <t>Q3 19</t>
  </si>
  <si>
    <t>Q4 19</t>
  </si>
  <si>
    <t>FY 19</t>
  </si>
  <si>
    <t>2019</t>
  </si>
  <si>
    <t>Q1 20</t>
  </si>
  <si>
    <t>IMAX Technology Network</t>
  </si>
  <si>
    <t>IMAX Technology Sales and Maintenance</t>
  </si>
  <si>
    <t>IMAX Maintenance</t>
  </si>
  <si>
    <t>Other Theater Business</t>
  </si>
  <si>
    <t>Film Distribution, Post-Production, Other</t>
  </si>
  <si>
    <t>Q2 20</t>
  </si>
  <si>
    <t>N/A</t>
  </si>
  <si>
    <t>Q3 20</t>
  </si>
  <si>
    <t>Share-based and other non-cash compensation</t>
  </si>
  <si>
    <t>2020</t>
  </si>
  <si>
    <t>FY 20</t>
  </si>
  <si>
    <t>Q4 20</t>
  </si>
  <si>
    <t xml:space="preserve">     Share-based compensation</t>
  </si>
  <si>
    <t xml:space="preserve">     SG&amp;A - excl. share-based comp</t>
  </si>
  <si>
    <t>Legal judgement, arbitration awards and executive transition costs</t>
  </si>
  <si>
    <t>Q1 21</t>
  </si>
  <si>
    <t>Realized and unrealized investment gains (losses)</t>
  </si>
  <si>
    <t>Depreciation and amortization, including film asset amortization</t>
  </si>
  <si>
    <t>Realized and unrealized investment (gains) losses</t>
  </si>
  <si>
    <t>Q2 21</t>
  </si>
  <si>
    <t>Amortization of deferred financing costs</t>
  </si>
  <si>
    <t>Q3 21</t>
  </si>
  <si>
    <t>Income tax expense (benefit)</t>
  </si>
  <si>
    <t>Q4 21</t>
  </si>
  <si>
    <t>FY 21</t>
  </si>
  <si>
    <t>Credit loss expense (reversal), net</t>
  </si>
  <si>
    <t>Income (loss) from Operations</t>
  </si>
  <si>
    <t>Income (loss) before taxes</t>
  </si>
  <si>
    <t>Net income (loss)</t>
  </si>
  <si>
    <t>Net income (loss) attributable to Common Shareholders</t>
  </si>
  <si>
    <t>Adjusted net income (loss)</t>
  </si>
  <si>
    <t>Reported net income (loss) attributable to common shareholders</t>
  </si>
  <si>
    <t>Equity in losses of investees, net of tax</t>
  </si>
  <si>
    <t>Net income (loss) attributable to non-controlling interests</t>
  </si>
  <si>
    <t>Net income (loss) per share</t>
  </si>
  <si>
    <t>Film Distribution, Post-Production, All Other</t>
  </si>
  <si>
    <t>Q1 22</t>
  </si>
  <si>
    <t>Heather Anthony</t>
  </si>
  <si>
    <t>hanthony@imax.com</t>
  </si>
  <si>
    <t>212 821 0121</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</si>
  <si>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</si>
  <si>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 xml:space="preserve">IMAX Presentation of Business Groups
(i) 	IMAX Technology Network, which earns revenue based on contingent box office receipts and includes the IMAX DMR segment and contingent rent from the “JRSA” segment; 
(ii) 	IMAX Technology Sales and Maintenance, which includes results from the IMAX Systems, IMAX Maintenance and Other Theater Business segments, as well as fixed revenues from the JRSA segment; and
(iii) 	Film Distribution and Post-Production, which includes activities related to the distribution of large-format documentary films, primarily to institutional theaters, and the distribution of exclusive experiences ranging from live performances to interactive events with leading artists and creators (through the Film Distribution segment) and the provision of film post-production and quality control services.
</t>
  </si>
  <si>
    <t>Write-downs (recoveries), including asset impairments and credit loss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</si>
</sst>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quot;$&quot;* #,##0.00_);_(&quot;$&quot;* \(#,##0.00\);_(&quot;$&quot;* &quot;-&quot;??_);_(@_)"/>
    <numFmt numFmtId="166" formatCode="_(* #,##0.00_);_(* \(#,##0.00\);_(* &quot;-&quot;??_);_(@_)"/>
    <numFmt numFmtId="167" formatCode="_(&quot;$&quot;* #,##0_);_(&quot;$&quot;* \(#,##0\);_(&quot;$&quot;* &quot;-&quot;??_);_(@_)"/>
    <numFmt numFmtId="168" formatCode="0.0%"/>
    <numFmt numFmtId="169" formatCode="_(* #,##0_);_(* \(#,##0\);_(* &quot;-&quot;??_);_(@_)"/>
    <numFmt numFmtId="170" formatCode="#,##0.0%_);\(#,##0.0%\)"/>
    <numFmt numFmtId="171" formatCode="_(&quot;$&quot;* #,##0.0_);_(&quot;$&quot;* \(#,##0.0\);_(&quot;$&quot;* &quot;-&quot;??_);_(@_)"/>
  </numFmts>
  <fonts count="3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0.5"/>
      <color theme="1"/>
      <name val="Calibri"/>
      <family val="2"/>
      <scheme val="minor"/>
    </font>
    <font>
      <u/>
      <sz val="11"/>
      <color theme="10"/>
      <name val="Calibri"/>
      <family val="2"/>
      <scheme val="minor"/>
    </font>
    <font>
      <sz val="11"/>
      <color theme="1"/>
      <name val="Arial"/>
      <family val="2"/>
    </font>
    <font>
      <b/>
      <sz val="12"/>
      <name val="Arial"/>
      <family val="2"/>
    </font>
    <font>
      <b/>
      <i/>
      <sz val="10"/>
      <name val="Arial"/>
      <family val="2"/>
    </font>
    <font>
      <b/>
      <sz val="10"/>
      <color theme="0"/>
      <name val="Arial"/>
      <family val="2"/>
    </font>
    <font>
      <b/>
      <sz val="11"/>
      <color indexed="9"/>
      <name val="Arial"/>
      <family val="2"/>
    </font>
    <font>
      <u/>
      <sz val="10"/>
      <name val="Arial"/>
      <family val="2"/>
    </font>
    <font>
      <b/>
      <u/>
      <sz val="10"/>
      <name val="Arial"/>
      <family val="2"/>
    </font>
    <font>
      <b/>
      <i/>
      <sz val="10.5"/>
      <color rgb="FF2F2F2F"/>
      <name val="Segoe UI"/>
      <family val="2"/>
    </font>
    <font>
      <b/>
      <sz val="10.5"/>
      <color rgb="FF2F2F2F"/>
      <name val="Segoe UI"/>
      <family val="2"/>
    </font>
    <font>
      <b/>
      <sz val="36"/>
      <color theme="1"/>
      <name val="Calibri"/>
      <family val="2"/>
      <scheme val="minor"/>
    </font>
    <font>
      <b/>
      <sz val="16"/>
      <color theme="1"/>
      <name val="Calibri"/>
      <family val="2"/>
      <scheme val="minor"/>
    </font>
    <font>
      <sz val="16"/>
      <color theme="1"/>
      <name val="Calibri"/>
      <family val="2"/>
      <scheme val="minor"/>
    </font>
    <font>
      <u/>
      <sz val="16"/>
      <color theme="10"/>
      <name val="Calibri"/>
      <family val="2"/>
      <scheme val="minor"/>
    </font>
    <font>
      <sz val="10"/>
      <color indexed="81"/>
      <name val="Tahoma"/>
      <family val="2"/>
    </font>
    <font>
      <sz val="12"/>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theme="4" tint="-0.249977111117893"/>
        <bgColor indexed="64"/>
      </patternFill>
    </fill>
    <fill>
      <patternFill patternType="solid">
        <fgColor rgb="FFFFFF00"/>
        <bgColor indexed="64"/>
      </patternFill>
    </fill>
    <fill>
      <patternFill patternType="solid">
        <fgColor theme="2" tint="-0.249977111117893"/>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s>
  <cellStyleXfs count="11">
    <xf numFmtId="0" fontId="0" fillId="0" borderId="0"/>
    <xf numFmtId="166" fontId="1" fillId="0" borderId="0" applyFont="0" applyFill="0" applyBorder="0" applyAlignment="0" applyProtection="0"/>
    <xf numFmtId="165" fontId="1" fillId="0" borderId="0" applyFont="0" applyFill="0" applyBorder="0" applyAlignment="0" applyProtection="0"/>
    <xf numFmtId="9" fontId="10" fillId="0" borderId="0" applyFont="0" applyFill="0" applyBorder="0" applyAlignment="0" applyProtection="0"/>
    <xf numFmtId="0" fontId="3" fillId="0" borderId="0"/>
    <xf numFmtId="165"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15" fillId="0" borderId="0" applyNumberFormat="0" applyFill="0" applyBorder="0" applyAlignment="0" applyProtection="0"/>
  </cellStyleXfs>
  <cellXfs count="288">
    <xf numFmtId="0" fontId="0" fillId="0" borderId="0" xfId="0"/>
    <xf numFmtId="164" fontId="4" fillId="2" borderId="1" xfId="4" applyNumberFormat="1" applyFont="1" applyFill="1" applyBorder="1"/>
    <xf numFmtId="164" fontId="5" fillId="2" borderId="1" xfId="4" applyNumberFormat="1" applyFont="1" applyFill="1" applyBorder="1"/>
    <xf numFmtId="14" fontId="5" fillId="2" borderId="1" xfId="4" applyNumberFormat="1" applyFont="1" applyFill="1" applyBorder="1"/>
    <xf numFmtId="164" fontId="7" fillId="0" borderId="3" xfId="4" quotePrefix="1" applyNumberFormat="1" applyFont="1" applyFill="1" applyBorder="1" applyAlignment="1">
      <alignment horizontal="center"/>
    </xf>
    <xf numFmtId="164" fontId="7" fillId="0" borderId="3" xfId="4" quotePrefix="1" applyNumberFormat="1" applyFont="1" applyBorder="1" applyAlignment="1">
      <alignment horizontal="center"/>
    </xf>
    <xf numFmtId="164" fontId="7" fillId="0" borderId="4" xfId="4" quotePrefix="1" applyNumberFormat="1" applyFont="1" applyBorder="1" applyAlignment="1">
      <alignment horizontal="center"/>
    </xf>
    <xf numFmtId="164" fontId="8" fillId="0" borderId="5" xfId="4" applyNumberFormat="1" applyFont="1" applyFill="1" applyBorder="1" applyAlignment="1">
      <alignment horizontal="center"/>
    </xf>
    <xf numFmtId="164" fontId="8" fillId="0" borderId="0" xfId="4" applyNumberFormat="1" applyFont="1" applyFill="1" applyBorder="1" applyAlignment="1">
      <alignment horizontal="center"/>
    </xf>
    <xf numFmtId="164" fontId="8" fillId="0" borderId="0" xfId="4" applyNumberFormat="1" applyFont="1" applyBorder="1" applyAlignment="1">
      <alignment horizontal="center"/>
    </xf>
    <xf numFmtId="164" fontId="8" fillId="3" borderId="6" xfId="4" applyNumberFormat="1" applyFont="1" applyFill="1" applyBorder="1" applyAlignment="1">
      <alignment horizontal="center"/>
    </xf>
    <xf numFmtId="164" fontId="7" fillId="0" borderId="0" xfId="4" applyNumberFormat="1" applyFont="1"/>
    <xf numFmtId="164" fontId="3" fillId="0" borderId="0" xfId="4" applyNumberFormat="1"/>
    <xf numFmtId="164" fontId="3" fillId="3" borderId="6" xfId="4" applyNumberFormat="1" applyFont="1" applyFill="1" applyBorder="1"/>
    <xf numFmtId="164" fontId="3" fillId="0" borderId="0" xfId="4" applyNumberFormat="1" applyFont="1"/>
    <xf numFmtId="164" fontId="3" fillId="0" borderId="0" xfId="4" applyNumberFormat="1" applyFont="1" applyFill="1" applyBorder="1"/>
    <xf numFmtId="167" fontId="7" fillId="0" borderId="5" xfId="5" applyNumberFormat="1" applyFont="1" applyFill="1" applyBorder="1"/>
    <xf numFmtId="167" fontId="7" fillId="3" borderId="10" xfId="5" applyNumberFormat="1" applyFont="1" applyFill="1" applyBorder="1"/>
    <xf numFmtId="164" fontId="9" fillId="0" borderId="0" xfId="4" applyNumberFormat="1" applyFont="1"/>
    <xf numFmtId="168" fontId="9" fillId="0" borderId="0" xfId="3" applyNumberFormat="1" applyFont="1" applyFill="1" applyBorder="1"/>
    <xf numFmtId="168" fontId="9" fillId="0" borderId="0" xfId="3" applyNumberFormat="1" applyFont="1" applyBorder="1"/>
    <xf numFmtId="168" fontId="9" fillId="3" borderId="6" xfId="3" applyNumberFormat="1" applyFont="1" applyFill="1" applyBorder="1"/>
    <xf numFmtId="167" fontId="7" fillId="0" borderId="0" xfId="5" applyNumberFormat="1" applyFont="1" applyFill="1" applyBorder="1"/>
    <xf numFmtId="167" fontId="7" fillId="0" borderId="0" xfId="5" applyNumberFormat="1" applyFont="1" applyBorder="1"/>
    <xf numFmtId="167" fontId="7" fillId="3" borderId="6" xfId="5" applyNumberFormat="1" applyFont="1" applyFill="1" applyBorder="1"/>
    <xf numFmtId="169" fontId="3" fillId="0" borderId="0" xfId="1" applyNumberFormat="1" applyFont="1" applyFill="1" applyBorder="1"/>
    <xf numFmtId="169" fontId="3" fillId="3" borderId="6" xfId="1" applyNumberFormat="1" applyFont="1" applyFill="1" applyBorder="1"/>
    <xf numFmtId="164" fontId="3" fillId="0" borderId="0" xfId="4" applyNumberFormat="1" applyFont="1" applyBorder="1"/>
    <xf numFmtId="164" fontId="7" fillId="0" borderId="0" xfId="4" applyNumberFormat="1" applyFont="1" applyFill="1" applyBorder="1"/>
    <xf numFmtId="164" fontId="7" fillId="3" borderId="6" xfId="4" applyNumberFormat="1" applyFont="1" applyFill="1" applyBorder="1"/>
    <xf numFmtId="167" fontId="7" fillId="0" borderId="0" xfId="2" applyNumberFormat="1" applyFont="1" applyFill="1" applyBorder="1"/>
    <xf numFmtId="167" fontId="7" fillId="3" borderId="6" xfId="2" applyNumberFormat="1" applyFont="1" applyFill="1" applyBorder="1"/>
    <xf numFmtId="164" fontId="7" fillId="0" borderId="2" xfId="4" applyNumberFormat="1" applyFont="1" applyBorder="1"/>
    <xf numFmtId="167" fontId="7" fillId="0" borderId="3" xfId="5" applyNumberFormat="1" applyFont="1" applyFill="1" applyBorder="1"/>
    <xf numFmtId="167" fontId="7" fillId="3" borderId="11" xfId="5" applyNumberFormat="1" applyFont="1" applyFill="1" applyBorder="1"/>
    <xf numFmtId="164" fontId="7" fillId="4" borderId="0" xfId="4" applyNumberFormat="1" applyFont="1" applyFill="1"/>
    <xf numFmtId="164" fontId="3" fillId="4" borderId="0" xfId="4" applyNumberFormat="1" applyFont="1" applyFill="1" applyBorder="1"/>
    <xf numFmtId="164" fontId="3" fillId="4" borderId="0" xfId="4" applyNumberFormat="1" applyFont="1" applyFill="1"/>
    <xf numFmtId="167" fontId="7" fillId="4" borderId="5" xfId="5" applyNumberFormat="1" applyFont="1" applyFill="1" applyBorder="1"/>
    <xf numFmtId="167" fontId="7" fillId="4" borderId="0" xfId="5" applyNumberFormat="1" applyFont="1" applyFill="1" applyBorder="1"/>
    <xf numFmtId="164" fontId="3" fillId="4" borderId="0" xfId="4" applyNumberFormat="1" applyFill="1"/>
    <xf numFmtId="169" fontId="3" fillId="4" borderId="0" xfId="1" applyNumberFormat="1" applyFont="1" applyFill="1" applyBorder="1"/>
    <xf numFmtId="164" fontId="7" fillId="4" borderId="0" xfId="4" applyNumberFormat="1" applyFont="1" applyFill="1" applyBorder="1"/>
    <xf numFmtId="164" fontId="7" fillId="4" borderId="2" xfId="4" applyNumberFormat="1" applyFont="1" applyFill="1" applyBorder="1"/>
    <xf numFmtId="167" fontId="7" fillId="4" borderId="3" xfId="5" applyNumberFormat="1" applyFont="1" applyFill="1" applyBorder="1"/>
    <xf numFmtId="164" fontId="7" fillId="0" borderId="2" xfId="4" applyNumberFormat="1" applyFont="1" applyFill="1" applyBorder="1" applyAlignment="1">
      <alignment horizontal="left"/>
    </xf>
    <xf numFmtId="164" fontId="6" fillId="0" borderId="0" xfId="4" applyNumberFormat="1" applyFont="1" applyFill="1" applyBorder="1" applyAlignment="1">
      <alignment horizontal="left"/>
    </xf>
    <xf numFmtId="9" fontId="6" fillId="0" borderId="0" xfId="3" applyFont="1" applyFill="1" applyBorder="1"/>
    <xf numFmtId="9" fontId="6" fillId="3" borderId="6" xfId="3" applyFont="1" applyFill="1" applyBorder="1"/>
    <xf numFmtId="169" fontId="3" fillId="0" borderId="0" xfId="4" applyNumberFormat="1" applyFont="1"/>
    <xf numFmtId="167" fontId="3" fillId="3" borderId="6" xfId="5" applyNumberFormat="1" applyFont="1" applyFill="1" applyBorder="1"/>
    <xf numFmtId="164" fontId="3" fillId="0" borderId="0" xfId="4" applyNumberFormat="1" applyAlignment="1">
      <alignment horizontal="left"/>
    </xf>
    <xf numFmtId="164" fontId="3" fillId="0" borderId="0" xfId="4" applyNumberFormat="1" applyFont="1" applyAlignment="1">
      <alignment horizontal="left"/>
    </xf>
    <xf numFmtId="164" fontId="11" fillId="0" borderId="0" xfId="4" applyNumberFormat="1" applyFont="1"/>
    <xf numFmtId="164" fontId="11" fillId="3" borderId="6" xfId="4" applyNumberFormat="1" applyFont="1" applyFill="1" applyBorder="1"/>
    <xf numFmtId="164" fontId="7" fillId="0" borderId="2" xfId="4" applyNumberFormat="1" applyFont="1" applyFill="1" applyBorder="1"/>
    <xf numFmtId="164" fontId="3" fillId="0" borderId="0" xfId="4" applyNumberFormat="1" applyFont="1" applyFill="1"/>
    <xf numFmtId="164" fontId="3" fillId="0" borderId="0" xfId="4" applyNumberFormat="1" applyFill="1"/>
    <xf numFmtId="169" fontId="3" fillId="3" borderId="6" xfId="6" applyNumberFormat="1" applyFont="1" applyFill="1" applyBorder="1"/>
    <xf numFmtId="165" fontId="7" fillId="6" borderId="1" xfId="5" applyNumberFormat="1" applyFont="1" applyFill="1" applyBorder="1"/>
    <xf numFmtId="164" fontId="7" fillId="6" borderId="3" xfId="4" applyNumberFormat="1" applyFont="1" applyFill="1" applyBorder="1"/>
    <xf numFmtId="164" fontId="6" fillId="0" borderId="5" xfId="4" applyNumberFormat="1" applyFont="1" applyBorder="1"/>
    <xf numFmtId="164" fontId="6" fillId="0" borderId="0" xfId="4" applyNumberFormat="1" applyFont="1" applyFill="1"/>
    <xf numFmtId="164" fontId="6" fillId="3" borderId="10" xfId="4" applyNumberFormat="1" applyFont="1" applyFill="1" applyBorder="1"/>
    <xf numFmtId="164" fontId="3" fillId="7" borderId="0" xfId="4" applyNumberFormat="1" applyFill="1" applyBorder="1"/>
    <xf numFmtId="164" fontId="3" fillId="8" borderId="0" xfId="4" applyNumberFormat="1" applyFill="1" applyBorder="1"/>
    <xf numFmtId="165" fontId="3" fillId="7" borderId="0" xfId="5" applyFont="1" applyFill="1" applyBorder="1"/>
    <xf numFmtId="165" fontId="3" fillId="7" borderId="14" xfId="5" applyFont="1" applyFill="1" applyBorder="1"/>
    <xf numFmtId="164" fontId="3" fillId="9" borderId="0" xfId="4" applyNumberFormat="1" applyFont="1" applyFill="1" applyAlignment="1">
      <alignment horizontal="left"/>
    </xf>
    <xf numFmtId="164" fontId="3" fillId="9" borderId="0" xfId="4" applyNumberFormat="1" applyFont="1" applyFill="1" applyBorder="1"/>
    <xf numFmtId="164" fontId="3" fillId="9" borderId="1" xfId="4" applyNumberFormat="1" applyFont="1" applyFill="1" applyBorder="1"/>
    <xf numFmtId="164" fontId="3" fillId="5" borderId="15" xfId="4" applyNumberFormat="1" applyFont="1" applyFill="1" applyBorder="1"/>
    <xf numFmtId="164" fontId="3" fillId="9" borderId="1" xfId="4" applyNumberFormat="1" applyFont="1" applyFill="1" applyBorder="1" applyAlignment="1">
      <alignment horizontal="left"/>
    </xf>
    <xf numFmtId="164" fontId="7" fillId="6" borderId="2" xfId="4" applyNumberFormat="1" applyFont="1" applyFill="1" applyBorder="1"/>
    <xf numFmtId="167" fontId="7" fillId="6" borderId="3" xfId="5" applyNumberFormat="1" applyFont="1" applyFill="1" applyBorder="1"/>
    <xf numFmtId="167" fontId="7" fillId="6" borderId="11" xfId="5" applyNumberFormat="1" applyFont="1" applyFill="1" applyBorder="1"/>
    <xf numFmtId="164" fontId="3" fillId="7" borderId="0" xfId="4" applyNumberFormat="1" applyFill="1"/>
    <xf numFmtId="164" fontId="3" fillId="8" borderId="12" xfId="4" applyNumberFormat="1" applyFill="1" applyBorder="1"/>
    <xf numFmtId="164" fontId="3" fillId="8" borderId="1" xfId="4" applyNumberFormat="1" applyFill="1" applyBorder="1"/>
    <xf numFmtId="164" fontId="3" fillId="8" borderId="16" xfId="4" applyNumberFormat="1" applyFill="1" applyBorder="1"/>
    <xf numFmtId="165" fontId="3" fillId="7" borderId="15" xfId="5" applyFont="1" applyFill="1" applyBorder="1"/>
    <xf numFmtId="164" fontId="12" fillId="10" borderId="1" xfId="4" applyNumberFormat="1" applyFont="1" applyFill="1" applyBorder="1"/>
    <xf numFmtId="164" fontId="13" fillId="10" borderId="1" xfId="4" applyNumberFormat="1" applyFont="1" applyFill="1" applyBorder="1"/>
    <xf numFmtId="170" fontId="13" fillId="10" borderId="15" xfId="7" applyNumberFormat="1" applyFont="1" applyFill="1" applyBorder="1"/>
    <xf numFmtId="164" fontId="12" fillId="0" borderId="0" xfId="4" applyNumberFormat="1" applyFont="1" applyFill="1" applyBorder="1"/>
    <xf numFmtId="164" fontId="13" fillId="0" borderId="0" xfId="4" applyNumberFormat="1" applyFont="1" applyFill="1" applyBorder="1"/>
    <xf numFmtId="170" fontId="13" fillId="3" borderId="6" xfId="7" applyNumberFormat="1" applyFont="1" applyFill="1" applyBorder="1"/>
    <xf numFmtId="9" fontId="3" fillId="0" borderId="0" xfId="3" applyFont="1" applyFill="1" applyBorder="1"/>
    <xf numFmtId="9" fontId="3" fillId="3" borderId="6" xfId="3" applyFont="1" applyFill="1" applyBorder="1"/>
    <xf numFmtId="9" fontId="7" fillId="0" borderId="5" xfId="3" applyFont="1" applyFill="1" applyBorder="1"/>
    <xf numFmtId="9" fontId="7" fillId="0" borderId="5" xfId="3" applyFont="1" applyBorder="1"/>
    <xf numFmtId="9" fontId="7" fillId="3" borderId="10" xfId="3" applyFont="1" applyFill="1" applyBorder="1"/>
    <xf numFmtId="9" fontId="3" fillId="0" borderId="0" xfId="3" applyFont="1" applyBorder="1"/>
    <xf numFmtId="9" fontId="7" fillId="0" borderId="0" xfId="3" applyFont="1" applyFill="1" applyBorder="1"/>
    <xf numFmtId="9" fontId="7" fillId="3" borderId="6" xfId="3" applyFont="1" applyFill="1" applyBorder="1"/>
    <xf numFmtId="9" fontId="7" fillId="0" borderId="0" xfId="3" applyFont="1" applyBorder="1"/>
    <xf numFmtId="9" fontId="7" fillId="0" borderId="3" xfId="3" applyFont="1" applyFill="1" applyBorder="1"/>
    <xf numFmtId="9" fontId="7" fillId="3" borderId="11" xfId="3" applyFont="1" applyFill="1" applyBorder="1"/>
    <xf numFmtId="0" fontId="2" fillId="0" borderId="0" xfId="0" applyFont="1"/>
    <xf numFmtId="167" fontId="3" fillId="0" borderId="0" xfId="5" applyNumberFormat="1" applyFont="1" applyFill="1" applyBorder="1"/>
    <xf numFmtId="167" fontId="7" fillId="6" borderId="3" xfId="2" applyNumberFormat="1" applyFont="1" applyFill="1" applyBorder="1"/>
    <xf numFmtId="167" fontId="7" fillId="6" borderId="4" xfId="2" applyNumberFormat="1" applyFont="1" applyFill="1" applyBorder="1"/>
    <xf numFmtId="165" fontId="7" fillId="6" borderId="13" xfId="5" applyNumberFormat="1" applyFont="1" applyFill="1" applyBorder="1"/>
    <xf numFmtId="164" fontId="7" fillId="6" borderId="7" xfId="4" applyNumberFormat="1" applyFont="1" applyFill="1" applyBorder="1"/>
    <xf numFmtId="164" fontId="7" fillId="6" borderId="8" xfId="4" applyNumberFormat="1" applyFont="1" applyFill="1" applyBorder="1"/>
    <xf numFmtId="164" fontId="7" fillId="6" borderId="9" xfId="4" applyNumberFormat="1" applyFont="1" applyFill="1" applyBorder="1"/>
    <xf numFmtId="167" fontId="7" fillId="4" borderId="4" xfId="5" applyNumberFormat="1" applyFont="1" applyFill="1" applyBorder="1"/>
    <xf numFmtId="165" fontId="7" fillId="4" borderId="3" xfId="5" applyFont="1" applyFill="1" applyBorder="1"/>
    <xf numFmtId="165" fontId="7" fillId="4" borderId="4" xfId="5" applyFont="1" applyFill="1" applyBorder="1"/>
    <xf numFmtId="167" fontId="7" fillId="4" borderId="10" xfId="5" applyNumberFormat="1" applyFont="1" applyFill="1" applyBorder="1"/>
    <xf numFmtId="164" fontId="3" fillId="0" borderId="0" xfId="4" applyNumberFormat="1" applyBorder="1"/>
    <xf numFmtId="169" fontId="3" fillId="0" borderId="0" xfId="4" applyNumberFormat="1" applyFont="1" applyBorder="1"/>
    <xf numFmtId="164" fontId="11" fillId="0" borderId="0" xfId="4" applyNumberFormat="1" applyFont="1" applyBorder="1"/>
    <xf numFmtId="164" fontId="3" fillId="0" borderId="0" xfId="4" applyNumberFormat="1" applyFill="1" applyBorder="1"/>
    <xf numFmtId="164" fontId="6" fillId="0" borderId="0" xfId="4" applyNumberFormat="1" applyFont="1" applyFill="1" applyBorder="1"/>
    <xf numFmtId="14" fontId="5" fillId="2" borderId="13" xfId="4" applyNumberFormat="1" applyFont="1" applyFill="1" applyBorder="1"/>
    <xf numFmtId="167" fontId="3" fillId="0" borderId="0" xfId="5" applyNumberFormat="1" applyFont="1" applyBorder="1"/>
    <xf numFmtId="167" fontId="3" fillId="4" borderId="0" xfId="5" applyNumberFormat="1" applyFont="1" applyFill="1" applyBorder="1"/>
    <xf numFmtId="0" fontId="16" fillId="0" borderId="0" xfId="0" applyFont="1"/>
    <xf numFmtId="0" fontId="17" fillId="0" borderId="1" xfId="8" applyFont="1" applyBorder="1"/>
    <xf numFmtId="0" fontId="7" fillId="0" borderId="1" xfId="8" applyFont="1" applyBorder="1"/>
    <xf numFmtId="0" fontId="3" fillId="0" borderId="1" xfId="8" applyFont="1" applyBorder="1"/>
    <xf numFmtId="0" fontId="18" fillId="0" borderId="0" xfId="8" applyFont="1" applyBorder="1"/>
    <xf numFmtId="0" fontId="7" fillId="0" borderId="0" xfId="8" applyFont="1" applyBorder="1"/>
    <xf numFmtId="0" fontId="3" fillId="0" borderId="0" xfId="8" applyFont="1" applyBorder="1"/>
    <xf numFmtId="0" fontId="3" fillId="0" borderId="3" xfId="8" applyFont="1" applyBorder="1"/>
    <xf numFmtId="0" fontId="19" fillId="12" borderId="2" xfId="8" applyFont="1" applyFill="1" applyBorder="1" applyAlignment="1">
      <alignment horizontal="centerContinuous"/>
    </xf>
    <xf numFmtId="0" fontId="19" fillId="12" borderId="3" xfId="8" applyFont="1" applyFill="1" applyBorder="1" applyAlignment="1">
      <alignment horizontal="centerContinuous"/>
    </xf>
    <xf numFmtId="0" fontId="19" fillId="12" borderId="17" xfId="8" applyFont="1" applyFill="1" applyBorder="1" applyAlignment="1">
      <alignment horizontal="centerContinuous"/>
    </xf>
    <xf numFmtId="0" fontId="3" fillId="0" borderId="0" xfId="8" applyFont="1"/>
    <xf numFmtId="0" fontId="7" fillId="6" borderId="12"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18" xfId="8" applyFont="1" applyFill="1" applyBorder="1" applyAlignment="1">
      <alignment horizontal="center" vertical="center"/>
    </xf>
    <xf numFmtId="0" fontId="3" fillId="0" borderId="19" xfId="8" applyFont="1" applyBorder="1"/>
    <xf numFmtId="0" fontId="20" fillId="11" borderId="2" xfId="8" applyFont="1" applyFill="1" applyBorder="1"/>
    <xf numFmtId="0" fontId="12" fillId="11" borderId="3" xfId="8" applyFont="1" applyFill="1" applyBorder="1"/>
    <xf numFmtId="0" fontId="13" fillId="11" borderId="3" xfId="8" applyFont="1" applyFill="1" applyBorder="1"/>
    <xf numFmtId="0" fontId="13" fillId="11" borderId="4" xfId="8" applyFont="1" applyFill="1" applyBorder="1"/>
    <xf numFmtId="0" fontId="13" fillId="11" borderId="20" xfId="8" applyFont="1" applyFill="1" applyBorder="1"/>
    <xf numFmtId="164" fontId="3" fillId="0" borderId="0" xfId="8" applyNumberFormat="1" applyFont="1" applyAlignment="1">
      <alignment vertical="center"/>
    </xf>
    <xf numFmtId="171" fontId="3" fillId="0" borderId="0" xfId="5" applyNumberFormat="1" applyFont="1" applyAlignment="1">
      <alignment vertical="center"/>
    </xf>
    <xf numFmtId="171" fontId="3" fillId="0" borderId="0" xfId="5" applyNumberFormat="1" applyFont="1" applyFill="1" applyBorder="1" applyAlignment="1">
      <alignment vertical="center"/>
    </xf>
    <xf numFmtId="171" fontId="3" fillId="0" borderId="19" xfId="5" applyNumberFormat="1" applyFont="1" applyFill="1" applyBorder="1" applyAlignment="1">
      <alignment vertical="center"/>
    </xf>
    <xf numFmtId="0" fontId="3" fillId="0" borderId="0" xfId="8" applyFont="1" applyAlignment="1">
      <alignment vertical="center"/>
    </xf>
    <xf numFmtId="164" fontId="7" fillId="0" borderId="0" xfId="8" applyNumberFormat="1" applyFont="1" applyAlignment="1">
      <alignment horizontal="left" vertical="center" indent="1"/>
    </xf>
    <xf numFmtId="164" fontId="7" fillId="0" borderId="0" xfId="8" applyNumberFormat="1" applyFont="1" applyAlignment="1">
      <alignment vertical="center"/>
    </xf>
    <xf numFmtId="171" fontId="7" fillId="0" borderId="0" xfId="5" applyNumberFormat="1" applyFont="1" applyAlignment="1">
      <alignment vertical="center"/>
    </xf>
    <xf numFmtId="171" fontId="7" fillId="0" borderId="19" xfId="5" applyNumberFormat="1" applyFont="1" applyFill="1" applyBorder="1" applyAlignment="1">
      <alignment vertical="center"/>
    </xf>
    <xf numFmtId="0" fontId="6" fillId="0" borderId="0" xfId="8" applyFont="1"/>
    <xf numFmtId="9" fontId="6" fillId="0" borderId="0" xfId="7" applyFont="1"/>
    <xf numFmtId="9" fontId="6" fillId="0" borderId="19" xfId="7" applyFont="1" applyBorder="1"/>
    <xf numFmtId="166" fontId="3" fillId="0" borderId="19" xfId="8" applyNumberFormat="1" applyFont="1" applyBorder="1"/>
    <xf numFmtId="0" fontId="21" fillId="0" borderId="0" xfId="8" applyFont="1"/>
    <xf numFmtId="0" fontId="22" fillId="0" borderId="0" xfId="8" applyFont="1"/>
    <xf numFmtId="0" fontId="3" fillId="9" borderId="0" xfId="8" applyFont="1" applyFill="1"/>
    <xf numFmtId="167" fontId="3" fillId="9" borderId="0" xfId="5" applyNumberFormat="1" applyFont="1" applyFill="1" applyBorder="1"/>
    <xf numFmtId="167" fontId="3" fillId="0" borderId="19" xfId="5" applyNumberFormat="1" applyFont="1" applyFill="1" applyBorder="1"/>
    <xf numFmtId="0" fontId="7" fillId="9" borderId="0" xfId="8" applyFont="1" applyFill="1" applyAlignment="1">
      <alignment horizontal="left" vertical="center"/>
    </xf>
    <xf numFmtId="0" fontId="7" fillId="9" borderId="0" xfId="8" applyFont="1" applyFill="1"/>
    <xf numFmtId="167" fontId="7" fillId="9" borderId="0" xfId="5" applyNumberFormat="1" applyFont="1" applyFill="1" applyBorder="1"/>
    <xf numFmtId="167" fontId="7" fillId="0" borderId="19" xfId="5" applyNumberFormat="1" applyFont="1" applyFill="1" applyBorder="1"/>
    <xf numFmtId="0" fontId="3" fillId="0" borderId="21" xfId="8" applyFont="1" applyBorder="1"/>
    <xf numFmtId="169" fontId="3" fillId="0" borderId="0" xfId="6" applyNumberFormat="1" applyFont="1" applyFill="1" applyAlignment="1">
      <alignment vertical="center"/>
    </xf>
    <xf numFmtId="169" fontId="3" fillId="0" borderId="19" xfId="6" applyNumberFormat="1" applyFont="1" applyFill="1" applyBorder="1" applyAlignment="1">
      <alignment vertical="center"/>
    </xf>
    <xf numFmtId="169" fontId="3" fillId="0" borderId="0" xfId="6" applyNumberFormat="1" applyFont="1" applyAlignment="1">
      <alignment vertical="center"/>
    </xf>
    <xf numFmtId="169" fontId="3" fillId="0" borderId="1" xfId="6" applyNumberFormat="1" applyFont="1" applyFill="1" applyBorder="1" applyAlignment="1">
      <alignment vertical="center"/>
    </xf>
    <xf numFmtId="169" fontId="3" fillId="0" borderId="21" xfId="6" applyNumberFormat="1" applyFont="1" applyFill="1" applyBorder="1" applyAlignment="1">
      <alignment vertical="center"/>
    </xf>
    <xf numFmtId="169" fontId="3" fillId="0" borderId="1" xfId="6" applyNumberFormat="1" applyFont="1" applyBorder="1" applyAlignment="1">
      <alignment vertical="center"/>
    </xf>
    <xf numFmtId="0" fontId="3" fillId="0" borderId="0" xfId="8" applyFont="1" applyAlignment="1">
      <alignment horizontal="left" vertical="center" indent="1"/>
    </xf>
    <xf numFmtId="169" fontId="7" fillId="0" borderId="0" xfId="6" applyNumberFormat="1" applyFont="1" applyFill="1" applyAlignment="1">
      <alignment vertical="center"/>
    </xf>
    <xf numFmtId="169" fontId="7" fillId="0" borderId="0" xfId="6" applyNumberFormat="1" applyFont="1" applyAlignment="1">
      <alignment vertical="center"/>
    </xf>
    <xf numFmtId="169" fontId="7" fillId="0" borderId="22" xfId="6" applyNumberFormat="1" applyFont="1" applyFill="1" applyBorder="1" applyAlignment="1">
      <alignment vertical="center"/>
    </xf>
    <xf numFmtId="169" fontId="3" fillId="0" borderId="0" xfId="6" applyNumberFormat="1" applyFont="1" applyBorder="1"/>
    <xf numFmtId="0" fontId="22" fillId="0" borderId="0" xfId="8" applyFont="1" applyFill="1" applyBorder="1"/>
    <xf numFmtId="169" fontId="7" fillId="0" borderId="0" xfId="6" applyNumberFormat="1" applyFont="1" applyFill="1" applyBorder="1"/>
    <xf numFmtId="0" fontId="21" fillId="0" borderId="0" xfId="8" applyFont="1" applyBorder="1"/>
    <xf numFmtId="0" fontId="3" fillId="0" borderId="0" xfId="8" applyFont="1" applyBorder="1" applyAlignment="1">
      <alignment vertical="center"/>
    </xf>
    <xf numFmtId="169" fontId="3" fillId="0" borderId="19" xfId="8" applyNumberFormat="1" applyFont="1" applyBorder="1"/>
    <xf numFmtId="0" fontId="3" fillId="0" borderId="0" xfId="8" applyFont="1" applyFill="1" applyBorder="1" applyAlignment="1">
      <alignment horizontal="left" vertical="center" indent="1"/>
    </xf>
    <xf numFmtId="169" fontId="7" fillId="0" borderId="5" xfId="6" applyNumberFormat="1" applyFont="1" applyFill="1" applyBorder="1" applyAlignment="1">
      <alignment vertical="center"/>
    </xf>
    <xf numFmtId="169" fontId="7" fillId="0" borderId="5" xfId="6" applyNumberFormat="1" applyFont="1" applyBorder="1" applyAlignment="1">
      <alignment vertical="center"/>
    </xf>
    <xf numFmtId="169" fontId="7" fillId="0" borderId="0" xfId="6" applyNumberFormat="1" applyFont="1" applyFill="1" applyBorder="1" applyAlignment="1">
      <alignment vertical="center"/>
    </xf>
    <xf numFmtId="169" fontId="7" fillId="0" borderId="0" xfId="6" applyNumberFormat="1" applyFont="1" applyBorder="1" applyAlignment="1">
      <alignment vertical="center"/>
    </xf>
    <xf numFmtId="0" fontId="21" fillId="0" borderId="0" xfId="8" applyFont="1" applyBorder="1" applyAlignment="1">
      <alignment vertical="center"/>
    </xf>
    <xf numFmtId="169" fontId="3" fillId="0" borderId="0" xfId="6" applyNumberFormat="1" applyFont="1" applyFill="1" applyBorder="1" applyAlignment="1">
      <alignment vertical="center"/>
    </xf>
    <xf numFmtId="169" fontId="3" fillId="0" borderId="0" xfId="6" applyNumberFormat="1" applyFont="1" applyBorder="1" applyAlignment="1">
      <alignment vertical="center"/>
    </xf>
    <xf numFmtId="0" fontId="3" fillId="0" borderId="0" xfId="8" applyFont="1" applyFill="1" applyBorder="1" applyAlignment="1">
      <alignment vertical="center"/>
    </xf>
    <xf numFmtId="9" fontId="3" fillId="0" borderId="0" xfId="7" applyFont="1" applyFill="1" applyBorder="1" applyAlignment="1">
      <alignment vertical="center"/>
    </xf>
    <xf numFmtId="9" fontId="3" fillId="0" borderId="0" xfId="7" applyFont="1" applyBorder="1" applyAlignment="1">
      <alignment vertical="center"/>
    </xf>
    <xf numFmtId="0" fontId="16" fillId="0" borderId="0" xfId="0" applyFont="1" applyBorder="1"/>
    <xf numFmtId="164" fontId="3" fillId="3" borderId="15" xfId="4" applyNumberFormat="1" applyFont="1" applyFill="1" applyBorder="1"/>
    <xf numFmtId="165" fontId="7" fillId="4" borderId="3" xfId="5" applyNumberFormat="1" applyFont="1" applyFill="1" applyBorder="1"/>
    <xf numFmtId="164" fontId="3" fillId="0" borderId="6" xfId="4" applyNumberFormat="1" applyFont="1" applyFill="1" applyBorder="1"/>
    <xf numFmtId="169" fontId="3" fillId="0" borderId="0" xfId="4" applyNumberFormat="1" applyAlignment="1">
      <alignment horizontal="left"/>
    </xf>
    <xf numFmtId="169" fontId="0" fillId="0" borderId="0" xfId="0" applyNumberFormat="1"/>
    <xf numFmtId="169" fontId="3" fillId="0" borderId="0" xfId="4" applyNumberFormat="1"/>
    <xf numFmtId="169" fontId="3" fillId="3" borderId="6" xfId="5" applyNumberFormat="1" applyFont="1" applyFill="1" applyBorder="1"/>
    <xf numFmtId="9" fontId="7" fillId="0" borderId="0" xfId="3" applyFont="1" applyFill="1" applyBorder="1" applyAlignment="1">
      <alignment horizontal="right"/>
    </xf>
    <xf numFmtId="9" fontId="7" fillId="3" borderId="6" xfId="3" applyFont="1" applyFill="1" applyBorder="1" applyAlignment="1">
      <alignment horizontal="right"/>
    </xf>
    <xf numFmtId="9" fontId="7" fillId="0" borderId="0" xfId="3" applyFont="1" applyBorder="1" applyAlignment="1">
      <alignment horizontal="right"/>
    </xf>
    <xf numFmtId="171" fontId="3" fillId="0" borderId="0" xfId="5" applyNumberFormat="1" applyFont="1" applyFill="1" applyAlignment="1">
      <alignment vertical="center"/>
    </xf>
    <xf numFmtId="164" fontId="7" fillId="9" borderId="0" xfId="4" applyNumberFormat="1" applyFont="1" applyFill="1" applyAlignment="1">
      <alignment horizontal="left"/>
    </xf>
    <xf numFmtId="164" fontId="7" fillId="9" borderId="0" xfId="4" applyNumberFormat="1" applyFont="1" applyFill="1" applyBorder="1"/>
    <xf numFmtId="169" fontId="0" fillId="0" borderId="0" xfId="0" applyNumberFormat="1" applyFont="1"/>
    <xf numFmtId="169" fontId="3" fillId="0" borderId="0" xfId="4" applyNumberFormat="1" applyFont="1" applyAlignment="1">
      <alignment horizontal="left"/>
    </xf>
    <xf numFmtId="0" fontId="25" fillId="9" borderId="0" xfId="0" applyFont="1" applyFill="1"/>
    <xf numFmtId="0" fontId="0" fillId="9" borderId="0" xfId="0" applyFill="1"/>
    <xf numFmtId="0" fontId="14" fillId="9" borderId="0" xfId="0" applyFont="1" applyFill="1" applyAlignment="1">
      <alignment wrapText="1"/>
    </xf>
    <xf numFmtId="0" fontId="0" fillId="9" borderId="0" xfId="0" applyFill="1" applyAlignment="1">
      <alignment vertical="top" wrapText="1"/>
    </xf>
    <xf numFmtId="0" fontId="26" fillId="9" borderId="0" xfId="0" applyFont="1" applyFill="1" applyAlignment="1">
      <alignment horizontal="left"/>
    </xf>
    <xf numFmtId="0" fontId="23" fillId="9" borderId="0" xfId="0" applyFont="1" applyFill="1" applyAlignment="1">
      <alignment vertical="center" wrapText="1"/>
    </xf>
    <xf numFmtId="0" fontId="27" fillId="9" borderId="0" xfId="0" applyFont="1" applyFill="1"/>
    <xf numFmtId="0" fontId="28" fillId="9" borderId="0" xfId="10" applyFont="1" applyFill="1"/>
    <xf numFmtId="0" fontId="30" fillId="9" borderId="0" xfId="0" applyFont="1" applyFill="1"/>
    <xf numFmtId="168" fontId="16" fillId="0" borderId="0" xfId="0" applyNumberFormat="1" applyFont="1"/>
    <xf numFmtId="164" fontId="7" fillId="0" borderId="1" xfId="4" quotePrefix="1" applyNumberFormat="1" applyFont="1" applyBorder="1" applyAlignment="1">
      <alignment horizontal="center"/>
    </xf>
    <xf numFmtId="164" fontId="7" fillId="0" borderId="2" xfId="4" quotePrefix="1" applyNumberFormat="1" applyFont="1" applyBorder="1" applyAlignment="1">
      <alignment horizontal="center"/>
    </xf>
    <xf numFmtId="169" fontId="3" fillId="0" borderId="0" xfId="4" applyNumberFormat="1" applyFont="1" applyFill="1" applyBorder="1"/>
    <xf numFmtId="167" fontId="7" fillId="6" borderId="1" xfId="5" applyNumberFormat="1" applyFont="1" applyFill="1" applyBorder="1"/>
    <xf numFmtId="167" fontId="7" fillId="6" borderId="15" xfId="5" applyNumberFormat="1" applyFont="1" applyFill="1" applyBorder="1"/>
    <xf numFmtId="9" fontId="3" fillId="0" borderId="0" xfId="3" applyFont="1" applyFill="1" applyBorder="1" applyAlignment="1">
      <alignment horizontal="right"/>
    </xf>
    <xf numFmtId="0" fontId="16" fillId="0" borderId="1" xfId="0" applyFont="1" applyBorder="1"/>
    <xf numFmtId="168" fontId="16" fillId="0" borderId="1" xfId="0" applyNumberFormat="1" applyFont="1" applyBorder="1"/>
    <xf numFmtId="9" fontId="3" fillId="3" borderId="6" xfId="3" applyFont="1" applyFill="1" applyBorder="1" applyAlignment="1">
      <alignment horizontal="right"/>
    </xf>
    <xf numFmtId="0" fontId="19" fillId="12" borderId="17" xfId="8" applyFont="1" applyFill="1" applyBorder="1" applyAlignment="1">
      <alignment horizontal="center"/>
    </xf>
    <xf numFmtId="0" fontId="19" fillId="12" borderId="2" xfId="8" applyFont="1" applyFill="1" applyBorder="1" applyAlignment="1">
      <alignment horizontal="center"/>
    </xf>
    <xf numFmtId="164" fontId="6" fillId="0" borderId="24" xfId="4" applyNumberFormat="1" applyFont="1" applyBorder="1" applyAlignment="1">
      <alignment horizontal="left"/>
    </xf>
    <xf numFmtId="164" fontId="3" fillId="0" borderId="14" xfId="4" applyNumberFormat="1" applyFont="1" applyBorder="1" applyAlignment="1">
      <alignment horizontal="left"/>
    </xf>
    <xf numFmtId="164" fontId="8" fillId="0" borderId="14" xfId="4" applyNumberFormat="1" applyFont="1" applyBorder="1" applyAlignment="1">
      <alignment horizontal="center"/>
    </xf>
    <xf numFmtId="168" fontId="0" fillId="0" borderId="0" xfId="3" applyNumberFormat="1" applyFont="1"/>
    <xf numFmtId="168" fontId="7" fillId="0" borderId="5" xfId="3" applyNumberFormat="1" applyFont="1" applyFill="1" applyBorder="1"/>
    <xf numFmtId="9" fontId="7" fillId="0" borderId="5" xfId="3" applyNumberFormat="1" applyFont="1" applyFill="1" applyBorder="1"/>
    <xf numFmtId="10" fontId="7" fillId="0" borderId="0" xfId="3" applyNumberFormat="1" applyFont="1" applyFill="1" applyBorder="1"/>
    <xf numFmtId="169" fontId="3" fillId="9" borderId="0" xfId="6" applyNumberFormat="1" applyFont="1" applyFill="1" applyAlignment="1">
      <alignment vertical="center"/>
    </xf>
    <xf numFmtId="169" fontId="3" fillId="9" borderId="1" xfId="6" applyNumberFormat="1" applyFont="1" applyFill="1" applyBorder="1" applyAlignment="1">
      <alignment vertical="center"/>
    </xf>
    <xf numFmtId="169" fontId="7" fillId="9" borderId="0" xfId="6" applyNumberFormat="1" applyFont="1" applyFill="1" applyAlignment="1">
      <alignment vertical="center"/>
    </xf>
    <xf numFmtId="169" fontId="3" fillId="9" borderId="0" xfId="6" applyNumberFormat="1" applyFont="1" applyFill="1" applyBorder="1"/>
    <xf numFmtId="169" fontId="7" fillId="9" borderId="0" xfId="6" applyNumberFormat="1" applyFont="1" applyFill="1" applyBorder="1"/>
    <xf numFmtId="169" fontId="7" fillId="9" borderId="5" xfId="6" applyNumberFormat="1" applyFont="1" applyFill="1" applyBorder="1" applyAlignment="1">
      <alignment vertical="center"/>
    </xf>
    <xf numFmtId="169" fontId="7" fillId="9" borderId="0" xfId="6" applyNumberFormat="1" applyFont="1" applyFill="1" applyBorder="1" applyAlignment="1">
      <alignment vertical="center"/>
    </xf>
    <xf numFmtId="169" fontId="3" fillId="9" borderId="0" xfId="6" applyNumberFormat="1" applyFont="1" applyFill="1" applyBorder="1" applyAlignment="1">
      <alignment vertical="center"/>
    </xf>
    <xf numFmtId="9" fontId="3" fillId="9" borderId="0" xfId="7" applyFont="1" applyFill="1" applyBorder="1" applyAlignment="1">
      <alignment vertical="center"/>
    </xf>
    <xf numFmtId="0" fontId="7" fillId="0" borderId="3" xfId="4" quotePrefix="1" applyNumberFormat="1" applyFont="1" applyBorder="1" applyAlignment="1">
      <alignment horizontal="center"/>
    </xf>
    <xf numFmtId="164" fontId="3" fillId="9" borderId="12" xfId="4" applyNumberFormat="1" applyFont="1" applyFill="1" applyBorder="1"/>
    <xf numFmtId="164" fontId="3" fillId="9" borderId="16" xfId="4" applyNumberFormat="1" applyFont="1" applyFill="1" applyBorder="1"/>
    <xf numFmtId="0" fontId="0" fillId="13" borderId="0" xfId="0" applyFill="1"/>
    <xf numFmtId="164" fontId="8" fillId="9" borderId="0" xfId="4" applyNumberFormat="1" applyFont="1" applyFill="1" applyBorder="1" applyAlignment="1">
      <alignment horizontal="center"/>
    </xf>
    <xf numFmtId="164" fontId="7" fillId="9" borderId="3" xfId="4" quotePrefix="1" applyNumberFormat="1" applyFont="1" applyFill="1" applyBorder="1" applyAlignment="1">
      <alignment horizontal="center"/>
    </xf>
    <xf numFmtId="169" fontId="3" fillId="9" borderId="0" xfId="4" applyNumberFormat="1" applyFont="1" applyFill="1" applyBorder="1"/>
    <xf numFmtId="164" fontId="3" fillId="9" borderId="0" xfId="4" applyNumberFormat="1" applyFill="1" applyBorder="1"/>
    <xf numFmtId="167" fontId="7" fillId="9" borderId="5" xfId="5" applyNumberFormat="1" applyFont="1" applyFill="1" applyBorder="1"/>
    <xf numFmtId="168" fontId="9" fillId="9" borderId="0" xfId="3" applyNumberFormat="1" applyFont="1" applyFill="1" applyBorder="1"/>
    <xf numFmtId="169" fontId="3" fillId="9" borderId="0" xfId="1" applyNumberFormat="1" applyFont="1" applyFill="1" applyBorder="1"/>
    <xf numFmtId="167" fontId="7" fillId="9" borderId="0" xfId="2" applyNumberFormat="1" applyFont="1" applyFill="1" applyBorder="1"/>
    <xf numFmtId="167" fontId="7" fillId="9" borderId="3" xfId="5" applyNumberFormat="1" applyFont="1" applyFill="1" applyBorder="1"/>
    <xf numFmtId="9" fontId="7" fillId="0" borderId="5" xfId="3" applyFont="1" applyFill="1" applyBorder="1" applyAlignment="1">
      <alignment horizontal="right"/>
    </xf>
    <xf numFmtId="9" fontId="6" fillId="0" borderId="0" xfId="3" applyNumberFormat="1" applyFont="1" applyFill="1" applyBorder="1"/>
    <xf numFmtId="167" fontId="3" fillId="9" borderId="0" xfId="5" applyNumberFormat="1" applyFont="1" applyFill="1" applyBorder="1" applyAlignment="1">
      <alignment horizontal="center"/>
    </xf>
    <xf numFmtId="167" fontId="7" fillId="9" borderId="0" xfId="5" applyNumberFormat="1" applyFont="1" applyFill="1" applyBorder="1" applyAlignment="1">
      <alignment horizontal="center"/>
    </xf>
    <xf numFmtId="0" fontId="7" fillId="0" borderId="4" xfId="4" quotePrefix="1" applyNumberFormat="1" applyFont="1" applyBorder="1" applyAlignment="1">
      <alignment horizontal="center"/>
    </xf>
    <xf numFmtId="10" fontId="7" fillId="9" borderId="0" xfId="3" applyNumberFormat="1" applyFont="1" applyFill="1" applyBorder="1"/>
    <xf numFmtId="164" fontId="6" fillId="9" borderId="0" xfId="4" applyNumberFormat="1" applyFont="1" applyFill="1" applyBorder="1"/>
    <xf numFmtId="0" fontId="3" fillId="0" borderId="19" xfId="8" applyFont="1" applyBorder="1" applyAlignment="1">
      <alignment horizontal="center"/>
    </xf>
    <xf numFmtId="0" fontId="7" fillId="0" borderId="19" xfId="8" applyFont="1" applyBorder="1" applyAlignment="1">
      <alignment horizontal="center"/>
    </xf>
    <xf numFmtId="165" fontId="7" fillId="4" borderId="4" xfId="5" applyNumberFormat="1" applyFont="1" applyFill="1" applyBorder="1"/>
    <xf numFmtId="0" fontId="16" fillId="0" borderId="3" xfId="0" applyFont="1" applyBorder="1"/>
    <xf numFmtId="0" fontId="7" fillId="0" borderId="3" xfId="4" quotePrefix="1" applyNumberFormat="1" applyFont="1" applyBorder="1" applyAlignment="1">
      <alignment horizontal="center"/>
    </xf>
    <xf numFmtId="1" fontId="7" fillId="0" borderId="4" xfId="4" quotePrefix="1" applyNumberFormat="1" applyFont="1" applyBorder="1" applyAlignment="1">
      <alignment horizontal="center"/>
    </xf>
    <xf numFmtId="0" fontId="0" fillId="14" borderId="0" xfId="0" applyFill="1"/>
    <xf numFmtId="169" fontId="0" fillId="14" borderId="0" xfId="0" applyNumberFormat="1" applyFont="1" applyFill="1"/>
    <xf numFmtId="169" fontId="0" fillId="14" borderId="0" xfId="0" applyNumberFormat="1" applyFill="1"/>
    <xf numFmtId="0" fontId="2" fillId="14" borderId="0" xfId="0" applyFont="1" applyFill="1"/>
    <xf numFmtId="0" fontId="33" fillId="14" borderId="0" xfId="0" applyFont="1" applyFill="1"/>
    <xf numFmtId="169" fontId="33" fillId="14" borderId="0" xfId="0" applyNumberFormat="1" applyFont="1" applyFill="1"/>
    <xf numFmtId="0" fontId="34" fillId="14" borderId="0" xfId="0" applyFont="1" applyFill="1"/>
    <xf numFmtId="49" fontId="7" fillId="0" borderId="2" xfId="4" quotePrefix="1" applyNumberFormat="1" applyFont="1" applyBorder="1" applyAlignment="1">
      <alignment horizontal="center"/>
    </xf>
    <xf numFmtId="0" fontId="35" fillId="14" borderId="0" xfId="0" applyFont="1" applyFill="1"/>
    <xf numFmtId="0" fontId="36" fillId="9" borderId="2" xfId="0" applyFont="1" applyFill="1" applyBorder="1" applyAlignment="1">
      <alignment horizontal="center"/>
    </xf>
    <xf numFmtId="9" fontId="7" fillId="3" borderId="6" xfId="3" applyFont="1" applyFill="1" applyBorder="1" applyAlignment="1">
      <alignment horizontal="center"/>
    </xf>
    <xf numFmtId="164" fontId="7" fillId="0" borderId="2" xfId="4" applyNumberFormat="1" applyFont="1" applyFill="1" applyBorder="1" applyAlignment="1">
      <alignment horizontal="center"/>
    </xf>
    <xf numFmtId="164" fontId="7" fillId="0" borderId="3" xfId="4" applyNumberFormat="1" applyFont="1" applyFill="1" applyBorder="1" applyAlignment="1">
      <alignment horizontal="center"/>
    </xf>
    <xf numFmtId="164" fontId="7" fillId="0" borderId="4" xfId="4" applyNumberFormat="1" applyFont="1" applyFill="1" applyBorder="1" applyAlignment="1">
      <alignment horizontal="center"/>
    </xf>
    <xf numFmtId="0" fontId="19" fillId="12" borderId="2" xfId="8" applyFont="1" applyFill="1" applyBorder="1" applyAlignment="1">
      <alignment horizontal="center"/>
    </xf>
    <xf numFmtId="0" fontId="19" fillId="12" borderId="3" xfId="8" applyFont="1" applyFill="1" applyBorder="1" applyAlignment="1">
      <alignment horizontal="center"/>
    </xf>
    <xf numFmtId="0" fontId="19" fillId="12" borderId="23" xfId="8" applyFont="1" applyFill="1" applyBorder="1" applyAlignment="1">
      <alignment horizontal="center"/>
    </xf>
    <xf numFmtId="0" fontId="19" fillId="12" borderId="25" xfId="8" applyFont="1" applyFill="1" applyBorder="1" applyAlignment="1">
      <alignment horizontal="center"/>
    </xf>
    <xf numFmtId="0" fontId="19" fillId="12" borderId="0" xfId="8" applyFont="1" applyFill="1" applyBorder="1" applyAlignment="1">
      <alignment horizontal="center"/>
    </xf>
    <xf numFmtId="0" fontId="19" fillId="12" borderId="26"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hanthony@imax.com" TargetMode="External"/><Relationship Id="rId4" Type="http://schemas.openxmlformats.org/officeDocument/2006/relationships/customProperty" Target="../customProperty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zoomScale="70" zoomScaleNormal="70" workbookViewId="0">
      <selection activeCell="B2" sqref="B2"/>
    </sheetView>
  </sheetViews>
  <sheetFormatPr defaultColWidth="9.28515625" defaultRowHeight="15"/>
  <cols>
    <col min="1" max="1" width="8.7109375" style="206" customWidth="1"/>
    <col min="2" max="2" width="145.7109375" style="206" customWidth="1"/>
    <col min="3" max="3" width="4.7109375" style="206" customWidth="1"/>
    <col min="4" max="4" width="107.5703125" style="206" customWidth="1"/>
    <col min="5" max="16384" width="9.28515625" style="206"/>
  </cols>
  <sheetData>
    <row r="1" spans="1:4" ht="46.5">
      <c r="A1" s="205" t="s">
        <v>67</v>
      </c>
    </row>
    <row r="2" spans="1:4" ht="312.75" customHeight="1">
      <c r="B2" s="207" t="s">
        <v>140</v>
      </c>
      <c r="D2" s="208" t="s">
        <v>139</v>
      </c>
    </row>
    <row r="4" spans="1:4" ht="105.95" customHeight="1">
      <c r="B4" s="209" t="s">
        <v>77</v>
      </c>
      <c r="D4" s="210" t="s">
        <v>72</v>
      </c>
    </row>
    <row r="5" spans="1:4" ht="21">
      <c r="B5" s="211"/>
    </row>
    <row r="6" spans="1:4" ht="21">
      <c r="B6" s="211" t="s">
        <v>136</v>
      </c>
    </row>
    <row r="7" spans="1:4" ht="21">
      <c r="B7" s="211" t="s">
        <v>138</v>
      </c>
    </row>
    <row r="8" spans="1:4" ht="21">
      <c r="B8" s="212" t="s">
        <v>137</v>
      </c>
    </row>
    <row r="9" spans="1:4" ht="21">
      <c r="B9" s="212"/>
    </row>
    <row r="11" spans="1:4" ht="15.75">
      <c r="A11" s="213" t="s">
        <v>68</v>
      </c>
    </row>
    <row r="12" spans="1:4" ht="15.75">
      <c r="A12" s="213" t="s">
        <v>74</v>
      </c>
    </row>
    <row r="13" spans="1:4" ht="15.75">
      <c r="A13" s="213"/>
    </row>
  </sheetData>
  <hyperlinks>
    <hyperlink ref="B8" r:id="rId1" xr:uid="{F947E2A4-AE4E-4F10-A697-D1F218BE23A4}"/>
  </hyperlinks>
  <pageMargins left="0.7" right="0.7" top="0.75" bottom="0.75" header="0.3" footer="0.3"/>
  <pageSetup orientation="portrait" verticalDpi="0" r:id="rId2"/>
  <customProperties>
    <customPr name="_pios_id" r:id="rId3"/>
    <customPr name="EpmWorksheetKeyString_GUID" r:id="rId4"/>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DF128"/>
  <sheetViews>
    <sheetView showGridLines="0" tabSelected="1" view="pageBreakPreview" zoomScale="85" zoomScaleNormal="85" zoomScaleSheetLayoutView="85" workbookViewId="0">
      <pane ySplit="5" topLeftCell="A6" activePane="bottomLeft" state="frozen"/>
      <selection pane="bottomLeft" activeCell="AA23" sqref="AA23"/>
    </sheetView>
  </sheetViews>
  <sheetFormatPr defaultColWidth="9.28515625" defaultRowHeight="15" outlineLevelCol="1"/>
  <cols>
    <col min="1" max="1" width="53.85546875" customWidth="1"/>
    <col min="2" max="2" width="10.7109375" hidden="1" customWidth="1" outlineLevel="1"/>
    <col min="3" max="3" width="12.42578125" hidden="1" customWidth="1" outlineLevel="1"/>
    <col min="4" max="5" width="10.7109375" hidden="1" customWidth="1" outlineLevel="1"/>
    <col min="6" max="6" width="11.5703125" hidden="1" customWidth="1" collapsed="1"/>
    <col min="7" max="7" width="10.7109375" hidden="1" customWidth="1" outlineLevel="1"/>
    <col min="8" max="8" width="12.42578125" hidden="1" customWidth="1" outlineLevel="1"/>
    <col min="9" max="10" width="10.7109375" hidden="1" customWidth="1" outlineLevel="1"/>
    <col min="11" max="11" width="11.5703125" hidden="1" customWidth="1" collapsed="1"/>
    <col min="12" max="12" width="10.7109375" hidden="1" customWidth="1" outlineLevel="1"/>
    <col min="13" max="13" width="12.42578125" hidden="1" customWidth="1" outlineLevel="1"/>
    <col min="14" max="15" width="10.7109375" hidden="1" customWidth="1" outlineLevel="1"/>
    <col min="16" max="16" width="11.5703125" hidden="1" customWidth="1" collapsed="1"/>
    <col min="17" max="20" width="10.7109375" hidden="1" customWidth="1" outlineLevel="1"/>
    <col min="21" max="21" width="11.5703125" hidden="1" customWidth="1" collapsed="1"/>
    <col min="22" max="23" width="10.7109375" hidden="1" customWidth="1" outlineLevel="1"/>
    <col min="24" max="24" width="9" hidden="1" customWidth="1" outlineLevel="1"/>
    <col min="25" max="25" width="10" hidden="1" customWidth="1" outlineLevel="1"/>
    <col min="26" max="26" width="10.5703125" bestFit="1" customWidth="1" collapsed="1"/>
    <col min="27" max="27" width="9.5703125" customWidth="1"/>
    <col min="28" max="28" width="11" style="245" customWidth="1"/>
    <col min="29" max="30" width="11" customWidth="1"/>
    <col min="31" max="31" width="11.28515625" customWidth="1"/>
    <col min="32" max="35" width="9.7109375" bestFit="1" customWidth="1"/>
    <col min="36" max="36" width="11.28515625" customWidth="1"/>
    <col min="37" max="38" width="9.5703125" customWidth="1"/>
    <col min="39" max="39" width="9" customWidth="1"/>
    <col min="40" max="40" width="10" bestFit="1" customWidth="1"/>
    <col min="41" max="41" width="10" style="245" bestFit="1" customWidth="1"/>
    <col min="42" max="42" width="9.7109375" bestFit="1" customWidth="1"/>
    <col min="43" max="43" width="9.28515625" style="276"/>
    <col min="44" max="73" width="9.28515625" style="272"/>
    <col min="74" max="110" width="9.28515625" style="268"/>
  </cols>
  <sheetData>
    <row r="1" spans="1:42" ht="20.25">
      <c r="A1" s="1" t="s">
        <v>66</v>
      </c>
      <c r="B1" s="2"/>
      <c r="C1" s="2"/>
      <c r="D1" s="2"/>
      <c r="E1" s="2"/>
      <c r="F1" s="3"/>
      <c r="G1" s="2"/>
      <c r="H1" s="2"/>
      <c r="I1" s="2"/>
      <c r="J1" s="2" t="s">
        <v>0</v>
      </c>
      <c r="K1" s="3"/>
      <c r="L1" s="2"/>
      <c r="M1" s="2"/>
      <c r="N1" s="2"/>
      <c r="O1" s="2" t="s">
        <v>0</v>
      </c>
      <c r="P1" s="115"/>
      <c r="Q1" s="2"/>
      <c r="R1" s="2"/>
      <c r="S1" s="2"/>
      <c r="T1" s="3"/>
      <c r="U1" s="115"/>
      <c r="V1" s="2"/>
      <c r="W1" s="2"/>
      <c r="X1" s="2"/>
      <c r="Y1" s="3"/>
      <c r="Z1" s="115"/>
      <c r="AA1" s="2"/>
      <c r="AB1" s="2"/>
      <c r="AC1" s="2"/>
      <c r="AD1" s="3"/>
      <c r="AE1" s="115"/>
      <c r="AF1" s="2"/>
      <c r="AG1" s="2"/>
      <c r="AH1" s="2"/>
      <c r="AI1" s="2"/>
      <c r="AJ1" s="115"/>
      <c r="AK1" s="2"/>
      <c r="AL1" s="2"/>
      <c r="AM1" s="2"/>
      <c r="AN1" s="2"/>
      <c r="AO1" s="115"/>
      <c r="AP1" s="2"/>
    </row>
    <row r="2" spans="1:42">
      <c r="A2" s="226" t="s">
        <v>1</v>
      </c>
      <c r="B2" s="5"/>
      <c r="C2" s="4"/>
      <c r="D2" s="242">
        <v>2014</v>
      </c>
      <c r="E2" s="5"/>
      <c r="F2" s="259">
        <v>2014</v>
      </c>
      <c r="G2" s="216"/>
      <c r="H2" s="4"/>
      <c r="I2" s="242">
        <v>2015</v>
      </c>
      <c r="J2" s="5"/>
      <c r="K2" s="259">
        <v>2015</v>
      </c>
      <c r="L2" s="216"/>
      <c r="M2" s="4"/>
      <c r="N2" s="242">
        <v>2016</v>
      </c>
      <c r="O2" s="5"/>
      <c r="P2" s="259">
        <v>2016</v>
      </c>
      <c r="Q2" s="216"/>
      <c r="R2" s="4"/>
      <c r="S2" s="242">
        <v>2017</v>
      </c>
      <c r="T2" s="215"/>
      <c r="U2" s="6" t="s">
        <v>73</v>
      </c>
      <c r="V2" s="216"/>
      <c r="W2" s="4"/>
      <c r="X2" s="242">
        <v>2018</v>
      </c>
      <c r="Y2" s="215"/>
      <c r="Z2" s="6" t="s">
        <v>88</v>
      </c>
      <c r="AA2" s="216"/>
      <c r="AB2" s="247"/>
      <c r="AC2" s="242">
        <v>2019</v>
      </c>
      <c r="AD2" s="215"/>
      <c r="AE2" s="6" t="s">
        <v>97</v>
      </c>
      <c r="AF2" s="216"/>
      <c r="AG2" s="247"/>
      <c r="AH2" s="242">
        <v>2020</v>
      </c>
      <c r="AI2" s="215"/>
      <c r="AJ2" s="6" t="s">
        <v>108</v>
      </c>
      <c r="AK2" s="216"/>
      <c r="AL2" s="247"/>
      <c r="AM2" s="266">
        <v>2021</v>
      </c>
      <c r="AN2" s="215"/>
      <c r="AO2" s="267">
        <v>2021</v>
      </c>
      <c r="AP2" s="275">
        <v>2022</v>
      </c>
    </row>
    <row r="3" spans="1:42">
      <c r="A3" s="227"/>
      <c r="B3" s="280" t="s">
        <v>2</v>
      </c>
      <c r="C3" s="280"/>
      <c r="D3" s="280"/>
      <c r="E3" s="280"/>
      <c r="F3" s="281"/>
      <c r="G3" s="279" t="s">
        <v>2</v>
      </c>
      <c r="H3" s="280"/>
      <c r="I3" s="280"/>
      <c r="J3" s="280"/>
      <c r="K3" s="281"/>
      <c r="L3" s="279" t="s">
        <v>2</v>
      </c>
      <c r="M3" s="280"/>
      <c r="N3" s="280"/>
      <c r="O3" s="280"/>
      <c r="P3" s="281"/>
      <c r="Q3" s="279" t="s">
        <v>2</v>
      </c>
      <c r="R3" s="280"/>
      <c r="S3" s="280"/>
      <c r="T3" s="280"/>
      <c r="U3" s="281"/>
      <c r="V3" s="279" t="s">
        <v>2</v>
      </c>
      <c r="W3" s="280"/>
      <c r="X3" s="280"/>
      <c r="Y3" s="280"/>
      <c r="Z3" s="281"/>
      <c r="AA3" s="279" t="s">
        <v>2</v>
      </c>
      <c r="AB3" s="280"/>
      <c r="AC3" s="280"/>
      <c r="AD3" s="280"/>
      <c r="AE3" s="281"/>
      <c r="AF3" s="279" t="s">
        <v>2</v>
      </c>
      <c r="AG3" s="280"/>
      <c r="AH3" s="280"/>
      <c r="AI3" s="280"/>
      <c r="AJ3" s="281"/>
      <c r="AK3" s="279" t="s">
        <v>2</v>
      </c>
      <c r="AL3" s="280"/>
      <c r="AM3" s="280"/>
      <c r="AN3" s="280"/>
      <c r="AO3" s="281"/>
      <c r="AP3" s="277" t="s">
        <v>2</v>
      </c>
    </row>
    <row r="4" spans="1:42" ht="16.5">
      <c r="A4" s="228"/>
      <c r="B4" s="7" t="s">
        <v>3</v>
      </c>
      <c r="C4" s="7" t="s">
        <v>4</v>
      </c>
      <c r="D4" s="8" t="s">
        <v>5</v>
      </c>
      <c r="E4" s="9" t="s">
        <v>6</v>
      </c>
      <c r="F4" s="10" t="s">
        <v>7</v>
      </c>
      <c r="G4" s="7" t="s">
        <v>3</v>
      </c>
      <c r="H4" s="7" t="s">
        <v>4</v>
      </c>
      <c r="I4" s="8" t="s">
        <v>5</v>
      </c>
      <c r="J4" s="9" t="s">
        <v>6</v>
      </c>
      <c r="K4" s="10" t="s">
        <v>7</v>
      </c>
      <c r="L4" s="7" t="s">
        <v>3</v>
      </c>
      <c r="M4" s="7" t="s">
        <v>4</v>
      </c>
      <c r="N4" s="8" t="s">
        <v>5</v>
      </c>
      <c r="O4" s="9" t="s">
        <v>6</v>
      </c>
      <c r="P4" s="10" t="s">
        <v>7</v>
      </c>
      <c r="Q4" s="8" t="s">
        <v>3</v>
      </c>
      <c r="R4" s="8" t="s">
        <v>4</v>
      </c>
      <c r="S4" s="8" t="s">
        <v>5</v>
      </c>
      <c r="T4" s="8" t="s">
        <v>6</v>
      </c>
      <c r="U4" s="10" t="s">
        <v>7</v>
      </c>
      <c r="V4" s="8" t="s">
        <v>3</v>
      </c>
      <c r="W4" s="8" t="s">
        <v>4</v>
      </c>
      <c r="X4" s="8" t="s">
        <v>5</v>
      </c>
      <c r="Y4" s="8" t="s">
        <v>6</v>
      </c>
      <c r="Z4" s="10" t="s">
        <v>7</v>
      </c>
      <c r="AA4" s="8" t="s">
        <v>3</v>
      </c>
      <c r="AB4" s="246" t="s">
        <v>4</v>
      </c>
      <c r="AC4" s="8" t="s">
        <v>5</v>
      </c>
      <c r="AD4" s="8" t="s">
        <v>6</v>
      </c>
      <c r="AE4" s="10" t="s">
        <v>7</v>
      </c>
      <c r="AF4" s="8" t="s">
        <v>3</v>
      </c>
      <c r="AG4" s="246" t="s">
        <v>4</v>
      </c>
      <c r="AH4" s="8" t="s">
        <v>5</v>
      </c>
      <c r="AI4" s="8" t="s">
        <v>6</v>
      </c>
      <c r="AJ4" s="10" t="s">
        <v>7</v>
      </c>
      <c r="AK4" s="8" t="s">
        <v>3</v>
      </c>
      <c r="AL4" s="246" t="s">
        <v>4</v>
      </c>
      <c r="AM4" s="8" t="s">
        <v>5</v>
      </c>
      <c r="AN4" s="8" t="s">
        <v>6</v>
      </c>
      <c r="AO4" s="10" t="s">
        <v>7</v>
      </c>
      <c r="AP4" s="8" t="s">
        <v>3</v>
      </c>
    </row>
    <row r="5" spans="1:42" ht="15" customHeight="1" thickBot="1">
      <c r="A5" s="103" t="s">
        <v>8</v>
      </c>
      <c r="B5" s="104">
        <v>138471.29849999998</v>
      </c>
      <c r="C5" s="103">
        <v>216024.26409395135</v>
      </c>
      <c r="D5" s="103">
        <v>169044.70643533368</v>
      </c>
      <c r="E5" s="103">
        <v>226913.48701250358</v>
      </c>
      <c r="F5" s="105">
        <v>750175.92456180172</v>
      </c>
      <c r="G5" s="104">
        <v>165617.88593027613</v>
      </c>
      <c r="H5" s="103">
        <v>343002.36849132116</v>
      </c>
      <c r="I5" s="103">
        <v>189834.48988673763</v>
      </c>
      <c r="J5" s="103">
        <v>288362.44848000002</v>
      </c>
      <c r="K5" s="105">
        <v>986817.19278833491</v>
      </c>
      <c r="L5" s="103">
        <v>272008.15944999992</v>
      </c>
      <c r="M5" s="103">
        <v>260846.19813999996</v>
      </c>
      <c r="N5" s="103">
        <v>186338.92379999999</v>
      </c>
      <c r="O5" s="103">
        <v>246514.75878999985</v>
      </c>
      <c r="P5" s="105">
        <v>965708.04017999989</v>
      </c>
      <c r="Q5" s="103">
        <v>212234</v>
      </c>
      <c r="R5" s="103">
        <v>266885</v>
      </c>
      <c r="S5" s="103">
        <v>219318</v>
      </c>
      <c r="T5" s="103">
        <v>278096</v>
      </c>
      <c r="U5" s="105">
        <v>976533</v>
      </c>
      <c r="V5" s="103">
        <v>246938</v>
      </c>
      <c r="W5" s="103">
        <v>342584</v>
      </c>
      <c r="X5" s="103">
        <v>206531</v>
      </c>
      <c r="Y5" s="103">
        <v>236100</v>
      </c>
      <c r="Z5" s="105">
        <f>SUM(V5:Y5)</f>
        <v>1032153</v>
      </c>
      <c r="AA5" s="103">
        <v>256300</v>
      </c>
      <c r="AB5" s="103">
        <v>364931.90702999994</v>
      </c>
      <c r="AC5" s="103">
        <v>246053.76180000001</v>
      </c>
      <c r="AD5" s="103">
        <v>241165</v>
      </c>
      <c r="AE5" s="105">
        <v>1108513</v>
      </c>
      <c r="AF5" s="103">
        <v>95226.020099999994</v>
      </c>
      <c r="AG5" s="103">
        <v>2657.9378700000007</v>
      </c>
      <c r="AH5" s="103">
        <v>70357.517689999993</v>
      </c>
      <c r="AI5" s="103">
        <v>90978.793059999996</v>
      </c>
      <c r="AJ5" s="105">
        <f>SUM(AF5:AI5)</f>
        <v>259220.26871999999</v>
      </c>
      <c r="AK5" s="103">
        <v>110231</v>
      </c>
      <c r="AL5" s="103">
        <v>108558</v>
      </c>
      <c r="AM5" s="103">
        <v>141893</v>
      </c>
      <c r="AN5" s="103">
        <v>277534.31547999999</v>
      </c>
      <c r="AO5" s="105">
        <f>SUM(AK5:AN5)</f>
        <v>638216.31547999999</v>
      </c>
      <c r="AP5" s="103">
        <v>173182.80656</v>
      </c>
    </row>
    <row r="6" spans="1:42" ht="18.95" customHeight="1">
      <c r="A6" s="11" t="s">
        <v>9</v>
      </c>
      <c r="B6" s="12"/>
      <c r="C6" s="12"/>
      <c r="D6" s="12"/>
      <c r="E6" s="12"/>
      <c r="F6" s="13"/>
      <c r="G6" s="12"/>
      <c r="H6" s="12"/>
      <c r="I6" s="12"/>
      <c r="J6" s="12"/>
      <c r="K6" s="13"/>
      <c r="L6" s="110"/>
      <c r="M6" s="110"/>
      <c r="N6" s="110"/>
      <c r="O6" s="110"/>
      <c r="P6" s="13"/>
      <c r="Q6" s="110"/>
      <c r="R6" s="110"/>
      <c r="S6" s="110"/>
      <c r="T6" s="110"/>
      <c r="U6" s="13"/>
      <c r="V6" s="110"/>
      <c r="W6" s="110"/>
      <c r="X6" s="110"/>
      <c r="Y6" s="110"/>
      <c r="Z6" s="13"/>
      <c r="AA6" s="249"/>
      <c r="AB6" s="249"/>
      <c r="AC6" s="249"/>
      <c r="AD6" s="110"/>
      <c r="AE6" s="13"/>
      <c r="AF6" s="249"/>
      <c r="AG6" s="249"/>
      <c r="AH6" s="249"/>
      <c r="AI6" s="249"/>
      <c r="AJ6" s="13"/>
      <c r="AK6" s="249"/>
      <c r="AL6" s="249"/>
      <c r="AM6" s="249"/>
      <c r="AN6" s="249"/>
      <c r="AO6" s="13"/>
      <c r="AP6" s="249"/>
    </row>
    <row r="7" spans="1:42" ht="11.1" customHeight="1">
      <c r="A7" s="11"/>
      <c r="B7" s="12"/>
      <c r="C7" s="12"/>
      <c r="D7" s="12"/>
      <c r="E7" s="12"/>
      <c r="F7" s="13"/>
      <c r="G7" s="12"/>
      <c r="H7" s="12"/>
      <c r="I7" s="12"/>
      <c r="J7" s="12"/>
      <c r="K7" s="13"/>
      <c r="L7" s="110"/>
      <c r="M7" s="110"/>
      <c r="N7" s="110"/>
      <c r="O7" s="110"/>
      <c r="P7" s="13"/>
      <c r="Q7" s="110"/>
      <c r="R7" s="110"/>
      <c r="S7" s="110"/>
      <c r="T7" s="110"/>
      <c r="U7" s="13"/>
      <c r="V7" s="110"/>
      <c r="W7" s="110"/>
      <c r="X7" s="110"/>
      <c r="Y7" s="110"/>
      <c r="Z7" s="13"/>
      <c r="AA7" s="249"/>
      <c r="AB7" s="249"/>
      <c r="AC7" s="249"/>
      <c r="AD7" s="110"/>
      <c r="AE7" s="13"/>
      <c r="AF7" s="249"/>
      <c r="AG7" s="249"/>
      <c r="AH7" s="249"/>
      <c r="AI7" s="249"/>
      <c r="AJ7" s="13"/>
      <c r="AK7" s="249"/>
      <c r="AL7" s="249"/>
      <c r="AM7" s="249"/>
      <c r="AN7" s="249"/>
      <c r="AO7" s="13"/>
      <c r="AP7" s="249"/>
    </row>
    <row r="8" spans="1:42">
      <c r="A8" s="12" t="s">
        <v>10</v>
      </c>
      <c r="B8" s="12">
        <v>15185</v>
      </c>
      <c r="C8" s="12">
        <v>24050</v>
      </c>
      <c r="D8" s="12">
        <v>18350</v>
      </c>
      <c r="E8" s="12">
        <v>25587</v>
      </c>
      <c r="F8" s="13">
        <v>83172</v>
      </c>
      <c r="G8" s="12">
        <v>17676</v>
      </c>
      <c r="H8" s="12">
        <v>36603</v>
      </c>
      <c r="I8" s="12">
        <v>20865</v>
      </c>
      <c r="J8" s="12">
        <v>31945</v>
      </c>
      <c r="K8" s="13">
        <v>107089</v>
      </c>
      <c r="L8" s="110">
        <v>29805</v>
      </c>
      <c r="M8" s="110">
        <v>27413</v>
      </c>
      <c r="N8" s="110">
        <v>21549</v>
      </c>
      <c r="O8" s="110">
        <v>27636</v>
      </c>
      <c r="P8" s="13">
        <v>106403</v>
      </c>
      <c r="Q8" s="110">
        <v>23408</v>
      </c>
      <c r="R8" s="110">
        <v>27757</v>
      </c>
      <c r="S8" s="110">
        <v>25971</v>
      </c>
      <c r="T8" s="110">
        <v>31717</v>
      </c>
      <c r="U8" s="13">
        <v>108853</v>
      </c>
      <c r="V8" s="110">
        <v>27051</v>
      </c>
      <c r="W8" s="110">
        <v>36161</v>
      </c>
      <c r="X8" s="110">
        <v>22372</v>
      </c>
      <c r="Y8" s="110">
        <v>25209</v>
      </c>
      <c r="Z8" s="13">
        <v>110793</v>
      </c>
      <c r="AA8" s="249">
        <v>27950</v>
      </c>
      <c r="AB8" s="249">
        <v>39293.222520000003</v>
      </c>
      <c r="AC8" s="249">
        <v>26665</v>
      </c>
      <c r="AD8" s="249">
        <v>26856.777480000001</v>
      </c>
      <c r="AE8" s="13">
        <f>AA8+AB8+AC8+AD8</f>
        <v>120765.00000000001</v>
      </c>
      <c r="AF8" s="249">
        <v>10629.090050000001</v>
      </c>
      <c r="AG8" s="249">
        <v>546</v>
      </c>
      <c r="AH8" s="249">
        <v>6886</v>
      </c>
      <c r="AI8" s="249">
        <v>10203.909949999999</v>
      </c>
      <c r="AJ8" s="13">
        <f>AF8+AG8+AH8+AI8</f>
        <v>28265</v>
      </c>
      <c r="AK8" s="249">
        <v>11944</v>
      </c>
      <c r="AL8" s="249">
        <v>11793</v>
      </c>
      <c r="AM8" s="249">
        <v>15701</v>
      </c>
      <c r="AN8" s="249">
        <v>31221</v>
      </c>
      <c r="AO8" s="13">
        <f>AK8+AL8+AM8+AN8</f>
        <v>70659</v>
      </c>
      <c r="AP8" s="249">
        <v>19564</v>
      </c>
    </row>
    <row r="9" spans="1:42">
      <c r="A9" s="12" t="s">
        <v>63</v>
      </c>
      <c r="B9" s="12">
        <v>10325</v>
      </c>
      <c r="C9" s="12">
        <v>16856</v>
      </c>
      <c r="D9" s="12">
        <v>12646</v>
      </c>
      <c r="E9" s="12">
        <v>17780</v>
      </c>
      <c r="F9" s="13">
        <v>57607</v>
      </c>
      <c r="G9" s="12">
        <v>13215</v>
      </c>
      <c r="H9" s="12">
        <v>27855</v>
      </c>
      <c r="I9" s="12">
        <v>15952</v>
      </c>
      <c r="J9" s="12">
        <v>24374</v>
      </c>
      <c r="K9" s="13">
        <v>81396</v>
      </c>
      <c r="L9" s="110">
        <v>21316</v>
      </c>
      <c r="M9" s="110">
        <v>19498</v>
      </c>
      <c r="N9" s="110">
        <v>14181</v>
      </c>
      <c r="O9" s="110">
        <v>18505</v>
      </c>
      <c r="P9" s="13">
        <v>73500</v>
      </c>
      <c r="Q9" s="110">
        <v>15233</v>
      </c>
      <c r="R9" s="110">
        <v>18896</v>
      </c>
      <c r="S9" s="110">
        <v>15572</v>
      </c>
      <c r="T9" s="110">
        <v>20741</v>
      </c>
      <c r="U9" s="13">
        <v>70444</v>
      </c>
      <c r="V9" s="110">
        <v>17861</v>
      </c>
      <c r="W9" s="110">
        <v>24730</v>
      </c>
      <c r="X9" s="110">
        <v>14327</v>
      </c>
      <c r="Y9" s="110">
        <v>16453</v>
      </c>
      <c r="Z9" s="13">
        <v>73371</v>
      </c>
      <c r="AA9" s="249">
        <v>18044</v>
      </c>
      <c r="AB9" s="249">
        <v>25540</v>
      </c>
      <c r="AC9" s="249">
        <v>16604.5</v>
      </c>
      <c r="AD9" s="249">
        <v>16484.5</v>
      </c>
      <c r="AE9" s="13">
        <f>AA9+AB9+AC9+AD9</f>
        <v>76673</v>
      </c>
      <c r="AF9" s="249">
        <v>5971</v>
      </c>
      <c r="AG9" s="249">
        <v>-137</v>
      </c>
      <c r="AH9" s="249">
        <v>4473</v>
      </c>
      <c r="AI9" s="249">
        <v>7534</v>
      </c>
      <c r="AJ9" s="13">
        <f>AF9+AG9+AH9+AI9</f>
        <v>17841</v>
      </c>
      <c r="AK9" s="249">
        <v>8359</v>
      </c>
      <c r="AL9" s="249">
        <v>7862</v>
      </c>
      <c r="AM9" s="249">
        <v>9887</v>
      </c>
      <c r="AN9" s="249">
        <v>20076</v>
      </c>
      <c r="AO9" s="13">
        <f>AK9+AL9+AM9+AN9</f>
        <v>46184</v>
      </c>
      <c r="AP9" s="249">
        <v>12643</v>
      </c>
    </row>
    <row r="10" spans="1:42" hidden="1">
      <c r="A10" s="14" t="s">
        <v>64</v>
      </c>
      <c r="B10" s="15">
        <v>671</v>
      </c>
      <c r="C10" s="15">
        <v>585</v>
      </c>
      <c r="D10" s="15">
        <v>570</v>
      </c>
      <c r="E10" s="15">
        <v>1321</v>
      </c>
      <c r="F10" s="13">
        <v>3147</v>
      </c>
      <c r="G10" s="15">
        <v>654</v>
      </c>
      <c r="H10" s="15">
        <v>819</v>
      </c>
      <c r="I10" s="15">
        <v>521</v>
      </c>
      <c r="J10" s="15">
        <v>1906</v>
      </c>
      <c r="K10" s="13">
        <v>3900</v>
      </c>
      <c r="L10" s="15">
        <v>1187</v>
      </c>
      <c r="M10" s="15">
        <v>1211</v>
      </c>
      <c r="N10" s="15">
        <v>779</v>
      </c>
      <c r="O10" s="15">
        <v>1467</v>
      </c>
      <c r="P10" s="13">
        <v>4644</v>
      </c>
      <c r="Q10" s="15">
        <v>688</v>
      </c>
      <c r="R10" s="15">
        <v>790</v>
      </c>
      <c r="S10" s="15">
        <v>1094</v>
      </c>
      <c r="T10" s="15">
        <v>1317</v>
      </c>
      <c r="U10" s="13">
        <v>3890</v>
      </c>
      <c r="V10" s="15">
        <v>0</v>
      </c>
      <c r="W10" s="15">
        <v>0</v>
      </c>
      <c r="X10" s="15">
        <v>0</v>
      </c>
      <c r="Y10" s="15">
        <v>0</v>
      </c>
      <c r="Z10" s="13"/>
      <c r="AA10" s="202"/>
      <c r="AB10" s="202"/>
      <c r="AC10" s="202"/>
      <c r="AD10" s="202"/>
      <c r="AE10" s="13">
        <f>AA10+AB10+AC10+AD10</f>
        <v>0</v>
      </c>
      <c r="AF10" s="69">
        <v>0</v>
      </c>
      <c r="AG10" s="69">
        <v>0</v>
      </c>
      <c r="AH10" s="69">
        <v>0</v>
      </c>
      <c r="AI10" s="69">
        <v>0</v>
      </c>
      <c r="AJ10" s="13">
        <f>AF10+AG10+AH10+AI10</f>
        <v>0</v>
      </c>
      <c r="AK10" s="69">
        <v>0</v>
      </c>
      <c r="AL10" s="69">
        <v>0</v>
      </c>
      <c r="AM10" s="69">
        <v>0</v>
      </c>
      <c r="AN10" s="69">
        <v>0</v>
      </c>
      <c r="AO10" s="13">
        <f>AK10+AL10+AM10+AN10</f>
        <v>0</v>
      </c>
      <c r="AP10" s="69">
        <v>0</v>
      </c>
    </row>
    <row r="11" spans="1:42">
      <c r="A11" s="11" t="s">
        <v>99</v>
      </c>
      <c r="B11" s="16">
        <v>26181</v>
      </c>
      <c r="C11" s="16">
        <v>41491</v>
      </c>
      <c r="D11" s="16">
        <v>31566</v>
      </c>
      <c r="E11" s="16">
        <v>44688</v>
      </c>
      <c r="F11" s="17">
        <v>143926</v>
      </c>
      <c r="G11" s="16">
        <v>31545</v>
      </c>
      <c r="H11" s="16">
        <v>65277</v>
      </c>
      <c r="I11" s="16">
        <v>37338</v>
      </c>
      <c r="J11" s="16">
        <v>58225</v>
      </c>
      <c r="K11" s="17">
        <v>192385</v>
      </c>
      <c r="L11" s="16">
        <v>52308</v>
      </c>
      <c r="M11" s="16">
        <v>48122</v>
      </c>
      <c r="N11" s="16">
        <v>36509</v>
      </c>
      <c r="O11" s="16">
        <v>47608</v>
      </c>
      <c r="P11" s="17">
        <v>184547</v>
      </c>
      <c r="Q11" s="16">
        <v>39329</v>
      </c>
      <c r="R11" s="16">
        <v>47443</v>
      </c>
      <c r="S11" s="16">
        <v>42637</v>
      </c>
      <c r="T11" s="16">
        <f t="shared" ref="T11:Z11" si="0">SUM(T8:T10)</f>
        <v>53775</v>
      </c>
      <c r="U11" s="17">
        <f t="shared" si="0"/>
        <v>183187</v>
      </c>
      <c r="V11" s="16">
        <f t="shared" si="0"/>
        <v>44912</v>
      </c>
      <c r="W11" s="16">
        <f t="shared" si="0"/>
        <v>60891</v>
      </c>
      <c r="X11" s="16">
        <f t="shared" si="0"/>
        <v>36699</v>
      </c>
      <c r="Y11" s="16">
        <f t="shared" si="0"/>
        <v>41662</v>
      </c>
      <c r="Z11" s="17">
        <f t="shared" si="0"/>
        <v>184164</v>
      </c>
      <c r="AA11" s="250">
        <f t="shared" ref="AA11:AF11" si="1">SUM(AA8:AA10)</f>
        <v>45994</v>
      </c>
      <c r="AB11" s="250">
        <f>SUM(AB8:AB10)</f>
        <v>64833.222520000003</v>
      </c>
      <c r="AC11" s="250">
        <f t="shared" si="1"/>
        <v>43269.5</v>
      </c>
      <c r="AD11" s="16">
        <f t="shared" si="1"/>
        <v>43341.277480000004</v>
      </c>
      <c r="AE11" s="17">
        <f t="shared" si="1"/>
        <v>197438</v>
      </c>
      <c r="AF11" s="250">
        <f t="shared" si="1"/>
        <v>16600.090049999999</v>
      </c>
      <c r="AG11" s="250">
        <f t="shared" ref="AG11:AH11" si="2">SUM(AG8:AG10)</f>
        <v>409</v>
      </c>
      <c r="AH11" s="250">
        <f t="shared" si="2"/>
        <v>11359</v>
      </c>
      <c r="AI11" s="250">
        <f t="shared" ref="AI11:AK11" si="3">SUM(AI8:AI10)</f>
        <v>17737.909950000001</v>
      </c>
      <c r="AJ11" s="17">
        <f t="shared" si="3"/>
        <v>46106</v>
      </c>
      <c r="AK11" s="250">
        <f t="shared" si="3"/>
        <v>20303</v>
      </c>
      <c r="AL11" s="250">
        <f t="shared" ref="AL11:AM11" si="4">SUM(AL8:AL10)</f>
        <v>19655</v>
      </c>
      <c r="AM11" s="250">
        <f t="shared" si="4"/>
        <v>25588</v>
      </c>
      <c r="AN11" s="250">
        <f t="shared" ref="AN11:AP11" si="5">SUM(AN8:AN10)</f>
        <v>51297</v>
      </c>
      <c r="AO11" s="17">
        <f t="shared" si="5"/>
        <v>116843</v>
      </c>
      <c r="AP11" s="250">
        <f t="shared" si="5"/>
        <v>32207</v>
      </c>
    </row>
    <row r="12" spans="1:42">
      <c r="A12" s="18" t="s">
        <v>11</v>
      </c>
      <c r="B12" s="19">
        <v>0.18907167249536555</v>
      </c>
      <c r="C12" s="19">
        <v>0.19206638742190138</v>
      </c>
      <c r="D12" s="19">
        <v>0.18673166800449473</v>
      </c>
      <c r="E12" s="20">
        <v>0.19693849223487347</v>
      </c>
      <c r="F12" s="21">
        <v>0.19185633034554009</v>
      </c>
      <c r="G12" s="19">
        <v>0.19046855853044886</v>
      </c>
      <c r="H12" s="19">
        <v>0.19031063921545974</v>
      </c>
      <c r="I12" s="19">
        <v>0.19668712478052461</v>
      </c>
      <c r="J12" s="20">
        <v>0.20191602723209057</v>
      </c>
      <c r="K12" s="21">
        <v>0.19495505490373552</v>
      </c>
      <c r="L12" s="19">
        <v>0.19230305482661511</v>
      </c>
      <c r="M12" s="19">
        <v>0.18448419161613472</v>
      </c>
      <c r="N12" s="19">
        <v>0.19592793204701336</v>
      </c>
      <c r="O12" s="20">
        <v>0.19312433962850939</v>
      </c>
      <c r="P12" s="21">
        <v>0.19110020039348743</v>
      </c>
      <c r="Q12" s="19">
        <v>0.18542668552569544</v>
      </c>
      <c r="R12" s="19">
        <v>0.17644477337726819</v>
      </c>
      <c r="S12" s="19">
        <v>0.1944072077987215</v>
      </c>
      <c r="T12" s="19">
        <f t="shared" ref="T12:AF12" si="6">T11/T5</f>
        <v>0.19336847707266555</v>
      </c>
      <c r="U12" s="21">
        <f t="shared" si="6"/>
        <v>0.18758915469318496</v>
      </c>
      <c r="V12" s="19">
        <f t="shared" si="6"/>
        <v>0.18187561250192355</v>
      </c>
      <c r="W12" s="19">
        <f t="shared" si="6"/>
        <v>0.17774034981201692</v>
      </c>
      <c r="X12" s="19">
        <f t="shared" si="6"/>
        <v>0.17769245294895197</v>
      </c>
      <c r="Y12" s="19">
        <f t="shared" si="6"/>
        <v>0.17645912748835238</v>
      </c>
      <c r="Z12" s="21">
        <f t="shared" si="6"/>
        <v>0.17842703552670972</v>
      </c>
      <c r="AA12" s="251">
        <f t="shared" si="6"/>
        <v>0.17945376511900116</v>
      </c>
      <c r="AB12" s="251">
        <f t="shared" si="6"/>
        <v>0.17765841043510142</v>
      </c>
      <c r="AC12" s="251">
        <f t="shared" si="6"/>
        <v>0.17585384463729828</v>
      </c>
      <c r="AD12" s="19">
        <f t="shared" si="6"/>
        <v>0.1797162833744532</v>
      </c>
      <c r="AE12" s="21">
        <f t="shared" si="6"/>
        <v>0.17811067619414478</v>
      </c>
      <c r="AF12" s="251">
        <f t="shared" si="6"/>
        <v>0.17432304776118643</v>
      </c>
      <c r="AG12" s="251">
        <f t="shared" ref="AG12:AH12" si="7">AG11/AG5</f>
        <v>0.15387869092666184</v>
      </c>
      <c r="AH12" s="251">
        <f t="shared" si="7"/>
        <v>0.1614468556160342</v>
      </c>
      <c r="AI12" s="251">
        <f t="shared" ref="AI12:AK12" si="8">AI11/AI5</f>
        <v>0.19496752323700262</v>
      </c>
      <c r="AJ12" s="21">
        <f t="shared" si="8"/>
        <v>0.17786417793510573</v>
      </c>
      <c r="AK12" s="251">
        <f t="shared" si="8"/>
        <v>0.18418593680543585</v>
      </c>
      <c r="AL12" s="251">
        <f t="shared" ref="AL12:AM12" si="9">AL11/AL5</f>
        <v>0.1810552884172516</v>
      </c>
      <c r="AM12" s="251">
        <f t="shared" si="9"/>
        <v>0.18033306787508899</v>
      </c>
      <c r="AN12" s="251">
        <f t="shared" ref="AN12:AP12" si="10">AN11/AN5</f>
        <v>0.18483119794134656</v>
      </c>
      <c r="AO12" s="21">
        <f t="shared" si="10"/>
        <v>0.18307742557807041</v>
      </c>
      <c r="AP12" s="251">
        <f t="shared" si="10"/>
        <v>0.1859711171087976</v>
      </c>
    </row>
    <row r="13" spans="1:42">
      <c r="A13" s="18"/>
      <c r="B13" s="19"/>
      <c r="C13" s="19"/>
      <c r="D13" s="19"/>
      <c r="E13" s="20"/>
      <c r="F13" s="21"/>
      <c r="G13" s="19"/>
      <c r="H13" s="19"/>
      <c r="I13" s="19"/>
      <c r="J13" s="20"/>
      <c r="K13" s="21"/>
      <c r="L13" s="19"/>
      <c r="M13" s="19"/>
      <c r="N13" s="19"/>
      <c r="O13" s="20"/>
      <c r="P13" s="21"/>
      <c r="Q13" s="19"/>
      <c r="R13" s="19"/>
      <c r="S13" s="19"/>
      <c r="T13" s="19"/>
      <c r="U13" s="21"/>
      <c r="V13" s="19"/>
      <c r="W13" s="19"/>
      <c r="X13" s="19"/>
      <c r="Y13" s="19"/>
      <c r="Z13" s="21"/>
      <c r="AA13" s="251"/>
      <c r="AB13" s="251"/>
      <c r="AC13" s="251"/>
      <c r="AD13" s="19"/>
      <c r="AE13" s="21"/>
      <c r="AF13" s="251"/>
      <c r="AG13" s="251"/>
      <c r="AH13" s="251"/>
      <c r="AI13" s="251"/>
      <c r="AJ13" s="21"/>
      <c r="AK13" s="251"/>
      <c r="AL13" s="251"/>
      <c r="AM13" s="251"/>
      <c r="AN13" s="251"/>
      <c r="AO13" s="21"/>
      <c r="AP13" s="251"/>
    </row>
    <row r="14" spans="1:42">
      <c r="A14" s="14" t="s">
        <v>65</v>
      </c>
      <c r="B14" s="99">
        <v>7088.8351999999995</v>
      </c>
      <c r="C14" s="99">
        <v>17409.24252</v>
      </c>
      <c r="D14" s="99">
        <v>9575.0452700000005</v>
      </c>
      <c r="E14" s="99">
        <v>35769.662380000002</v>
      </c>
      <c r="F14" s="50">
        <f>SUM(B14:E14)</f>
        <v>69842.785369999998</v>
      </c>
      <c r="G14" s="99">
        <v>11458</v>
      </c>
      <c r="H14" s="99">
        <v>21547</v>
      </c>
      <c r="I14" s="99">
        <v>29632</v>
      </c>
      <c r="J14" s="116">
        <v>35589</v>
      </c>
      <c r="K14" s="50">
        <f>SUM(G14:J14)</f>
        <v>98226</v>
      </c>
      <c r="L14" s="99">
        <v>20673</v>
      </c>
      <c r="M14" s="99">
        <v>21750</v>
      </c>
      <c r="N14" s="99">
        <v>24908</v>
      </c>
      <c r="O14" s="116">
        <v>33553</v>
      </c>
      <c r="P14" s="50">
        <f>SUM(L14:O14)</f>
        <v>100884</v>
      </c>
      <c r="Q14" s="99">
        <v>9527</v>
      </c>
      <c r="R14" s="99">
        <v>18738</v>
      </c>
      <c r="S14" s="99">
        <v>27757</v>
      </c>
      <c r="T14" s="99">
        <v>34325</v>
      </c>
      <c r="U14" s="50">
        <f>SUM(Q14:T14)</f>
        <v>90347</v>
      </c>
      <c r="V14" s="99">
        <v>20868</v>
      </c>
      <c r="W14" s="99">
        <v>15263</v>
      </c>
      <c r="X14" s="99">
        <v>23398</v>
      </c>
      <c r="Y14" s="99">
        <v>41129</v>
      </c>
      <c r="Z14" s="50">
        <v>100656</v>
      </c>
      <c r="AA14" s="249">
        <v>13026.199999999986</v>
      </c>
      <c r="AB14" s="249">
        <v>16501</v>
      </c>
      <c r="AC14" s="249">
        <v>20977</v>
      </c>
      <c r="AD14" s="249">
        <v>56817</v>
      </c>
      <c r="AE14" s="50">
        <f>SUM(AA14:AD14)</f>
        <v>107321.19999999998</v>
      </c>
      <c r="AF14" s="155">
        <v>5688</v>
      </c>
      <c r="AG14" s="155">
        <v>4549</v>
      </c>
      <c r="AH14" s="155">
        <v>17437</v>
      </c>
      <c r="AI14" s="155">
        <v>26381</v>
      </c>
      <c r="AJ14" s="50">
        <f>SUM(AF14:AI14)</f>
        <v>54055</v>
      </c>
      <c r="AK14" s="155">
        <v>5899</v>
      </c>
      <c r="AL14" s="155">
        <v>15982</v>
      </c>
      <c r="AM14" s="155">
        <v>13236</v>
      </c>
      <c r="AN14" s="155">
        <v>30543</v>
      </c>
      <c r="AO14" s="50">
        <f>SUM(AK14:AN14)</f>
        <v>65660</v>
      </c>
      <c r="AP14" s="155">
        <v>8618</v>
      </c>
    </row>
    <row r="15" spans="1:42">
      <c r="A15" s="12" t="s">
        <v>69</v>
      </c>
      <c r="B15" s="25">
        <v>531</v>
      </c>
      <c r="C15" s="25">
        <v>2507</v>
      </c>
      <c r="D15" s="25">
        <v>2592</v>
      </c>
      <c r="E15" s="25">
        <v>5181</v>
      </c>
      <c r="F15" s="13">
        <v>10811</v>
      </c>
      <c r="G15" s="25">
        <v>2653</v>
      </c>
      <c r="H15" s="25">
        <v>3739</v>
      </c>
      <c r="I15" s="25">
        <v>3845</v>
      </c>
      <c r="J15" s="25">
        <v>7487</v>
      </c>
      <c r="K15" s="13">
        <v>17724</v>
      </c>
      <c r="L15" s="25">
        <v>2070</v>
      </c>
      <c r="M15" s="25">
        <v>4358</v>
      </c>
      <c r="N15" s="25">
        <v>5517</v>
      </c>
      <c r="O15" s="25">
        <v>5968</v>
      </c>
      <c r="P15" s="26">
        <v>17913</v>
      </c>
      <c r="Q15" s="25">
        <v>470</v>
      </c>
      <c r="R15" s="25">
        <v>1408</v>
      </c>
      <c r="S15" s="25">
        <v>2658</v>
      </c>
      <c r="T15" s="25">
        <v>5581.5</v>
      </c>
      <c r="U15" s="13">
        <f t="shared" ref="U15:U17" si="11">SUM(Q15:T15)</f>
        <v>10117.5</v>
      </c>
      <c r="V15" s="15">
        <v>0</v>
      </c>
      <c r="W15" s="15">
        <v>1022</v>
      </c>
      <c r="X15" s="15">
        <v>2798</v>
      </c>
      <c r="Y15" s="25">
        <v>5885</v>
      </c>
      <c r="Z15" s="13">
        <v>9706</v>
      </c>
      <c r="AA15" s="69">
        <v>2539</v>
      </c>
      <c r="AB15" s="69">
        <v>2547.8599800000002</v>
      </c>
      <c r="AC15" s="69">
        <v>1437.5</v>
      </c>
      <c r="AD15" s="252">
        <v>4489.1399900000006</v>
      </c>
      <c r="AE15" s="13">
        <f>AA15+AB15+AC15+AD15</f>
        <v>11013.499970000001</v>
      </c>
      <c r="AF15" s="69">
        <v>770</v>
      </c>
      <c r="AG15" s="69">
        <v>369</v>
      </c>
      <c r="AH15" s="69">
        <v>57</v>
      </c>
      <c r="AI15" s="69">
        <v>860</v>
      </c>
      <c r="AJ15" s="13">
        <f>AF15+AG15+AH15+AI15</f>
        <v>2056</v>
      </c>
      <c r="AK15" s="69">
        <v>1738</v>
      </c>
      <c r="AL15" s="69">
        <v>1002</v>
      </c>
      <c r="AM15" s="69">
        <v>1036</v>
      </c>
      <c r="AN15" s="69">
        <v>1630</v>
      </c>
      <c r="AO15" s="13">
        <f>AK15+AL15+AM15+AN15</f>
        <v>5406</v>
      </c>
      <c r="AP15" s="69">
        <v>990</v>
      </c>
    </row>
    <row r="16" spans="1:42">
      <c r="A16" s="14" t="s">
        <v>101</v>
      </c>
      <c r="B16" s="15">
        <v>8195.0345799999996</v>
      </c>
      <c r="C16" s="15">
        <v>8673.3595299999997</v>
      </c>
      <c r="D16" s="15">
        <v>8516.4749600000014</v>
      </c>
      <c r="E16" s="15">
        <v>8656.6862300000012</v>
      </c>
      <c r="F16" s="13">
        <v>34041.5553</v>
      </c>
      <c r="G16" s="15">
        <v>8850</v>
      </c>
      <c r="H16" s="15">
        <v>9158</v>
      </c>
      <c r="I16" s="15">
        <v>9337</v>
      </c>
      <c r="J16" s="15">
        <v>9599</v>
      </c>
      <c r="K16" s="13">
        <v>36944</v>
      </c>
      <c r="L16" s="15">
        <v>9826</v>
      </c>
      <c r="M16" s="15">
        <v>9912</v>
      </c>
      <c r="N16" s="15">
        <v>10293</v>
      </c>
      <c r="O16" s="15">
        <v>10399</v>
      </c>
      <c r="P16" s="13">
        <v>40430</v>
      </c>
      <c r="Q16" s="15">
        <v>11045</v>
      </c>
      <c r="R16" s="15">
        <v>10904</v>
      </c>
      <c r="S16" s="15">
        <v>11510.5</v>
      </c>
      <c r="T16" s="15">
        <v>11924</v>
      </c>
      <c r="U16" s="13">
        <f t="shared" si="11"/>
        <v>45383.5</v>
      </c>
      <c r="V16" s="15">
        <v>12712</v>
      </c>
      <c r="W16" s="15">
        <v>12335</v>
      </c>
      <c r="X16" s="15">
        <v>12415</v>
      </c>
      <c r="Y16" s="15">
        <v>12222</v>
      </c>
      <c r="Z16" s="13">
        <v>49684</v>
      </c>
      <c r="AA16" s="69">
        <v>12951</v>
      </c>
      <c r="AB16" s="69">
        <v>13207.18792</v>
      </c>
      <c r="AC16" s="69">
        <v>13657</v>
      </c>
      <c r="AD16" s="69">
        <v>13335.81205</v>
      </c>
      <c r="AE16" s="13">
        <f t="shared" ref="AE16:AE17" si="12">AA16+AB16+AC16+AD16</f>
        <v>53150.999969999997</v>
      </c>
      <c r="AF16" s="69">
        <v>7370</v>
      </c>
      <c r="AG16" s="69">
        <v>0</v>
      </c>
      <c r="AH16" s="69">
        <v>5855</v>
      </c>
      <c r="AI16" s="69">
        <v>8774</v>
      </c>
      <c r="AJ16" s="13">
        <f t="shared" ref="AJ16:AJ17" si="13">AF16+AG16+AH16+AI16</f>
        <v>21999</v>
      </c>
      <c r="AK16" s="69">
        <v>8906</v>
      </c>
      <c r="AL16" s="69">
        <v>11235</v>
      </c>
      <c r="AM16" s="69">
        <v>13055</v>
      </c>
      <c r="AN16" s="69">
        <v>20143</v>
      </c>
      <c r="AO16" s="13">
        <f t="shared" ref="AO16:AO17" si="14">AK16+AL16+AM16+AN16</f>
        <v>53339</v>
      </c>
      <c r="AP16" s="69">
        <v>14942</v>
      </c>
    </row>
    <row r="17" spans="1:42">
      <c r="A17" s="14" t="s">
        <v>102</v>
      </c>
      <c r="B17" s="15">
        <v>658.91399999999999</v>
      </c>
      <c r="C17" s="15">
        <v>1911.50919</v>
      </c>
      <c r="D17" s="15">
        <v>1980.5888600000001</v>
      </c>
      <c r="E17" s="15">
        <v>1140.60446</v>
      </c>
      <c r="F17" s="13">
        <v>5691.6165099999998</v>
      </c>
      <c r="G17" s="15">
        <v>2483</v>
      </c>
      <c r="H17" s="15">
        <v>2214</v>
      </c>
      <c r="I17" s="15">
        <v>2082</v>
      </c>
      <c r="J17" s="15">
        <v>3703</v>
      </c>
      <c r="K17" s="13">
        <v>10482</v>
      </c>
      <c r="L17" s="15">
        <v>2487</v>
      </c>
      <c r="M17" s="15">
        <v>2857</v>
      </c>
      <c r="N17" s="15">
        <v>2445</v>
      </c>
      <c r="O17" s="15">
        <v>3099</v>
      </c>
      <c r="P17" s="13">
        <v>10888</v>
      </c>
      <c r="Q17" s="15">
        <v>2165</v>
      </c>
      <c r="R17" s="15">
        <v>1699</v>
      </c>
      <c r="S17" s="15">
        <v>1586</v>
      </c>
      <c r="T17" s="15">
        <v>3696</v>
      </c>
      <c r="U17" s="13">
        <f t="shared" si="11"/>
        <v>9146</v>
      </c>
      <c r="V17" s="15">
        <v>1377</v>
      </c>
      <c r="W17" s="15">
        <v>2255</v>
      </c>
      <c r="X17" s="15">
        <v>2076</v>
      </c>
      <c r="Y17" s="15">
        <v>2649</v>
      </c>
      <c r="Z17" s="13">
        <v>8358</v>
      </c>
      <c r="AA17" s="69">
        <v>1626</v>
      </c>
      <c r="AB17" s="69">
        <v>2579.81</v>
      </c>
      <c r="AC17" s="69">
        <v>1560</v>
      </c>
      <c r="AD17" s="69">
        <v>2624.19002</v>
      </c>
      <c r="AE17" s="13">
        <f t="shared" si="12"/>
        <v>8390.0000199999995</v>
      </c>
      <c r="AF17" s="69">
        <v>1263</v>
      </c>
      <c r="AG17" s="69">
        <v>-309</v>
      </c>
      <c r="AH17" s="69">
        <v>307</v>
      </c>
      <c r="AI17" s="69">
        <v>405</v>
      </c>
      <c r="AJ17" s="13">
        <f t="shared" si="13"/>
        <v>1666</v>
      </c>
      <c r="AK17" s="69">
        <v>437</v>
      </c>
      <c r="AL17" s="69">
        <v>483</v>
      </c>
      <c r="AM17" s="69">
        <v>363</v>
      </c>
      <c r="AN17" s="69">
        <v>1080</v>
      </c>
      <c r="AO17" s="13">
        <f t="shared" si="14"/>
        <v>2363</v>
      </c>
      <c r="AP17" s="69">
        <v>670</v>
      </c>
    </row>
    <row r="18" spans="1:42">
      <c r="A18" s="11" t="s">
        <v>100</v>
      </c>
      <c r="B18" s="16">
        <v>16473.783779999998</v>
      </c>
      <c r="C18" s="16">
        <v>30501.111240000002</v>
      </c>
      <c r="D18" s="16">
        <v>22664.109090000002</v>
      </c>
      <c r="E18" s="16">
        <v>50747.953070000003</v>
      </c>
      <c r="F18" s="17">
        <v>120386.95718</v>
      </c>
      <c r="G18" s="16">
        <v>25444</v>
      </c>
      <c r="H18" s="16">
        <v>36658</v>
      </c>
      <c r="I18" s="16">
        <v>44896</v>
      </c>
      <c r="J18" s="16">
        <v>56378</v>
      </c>
      <c r="K18" s="17">
        <v>163376</v>
      </c>
      <c r="L18" s="16">
        <v>35056</v>
      </c>
      <c r="M18" s="16">
        <v>38877</v>
      </c>
      <c r="N18" s="16">
        <v>43163</v>
      </c>
      <c r="O18" s="16">
        <v>53019</v>
      </c>
      <c r="P18" s="17">
        <v>170115</v>
      </c>
      <c r="Q18" s="16">
        <v>23207</v>
      </c>
      <c r="R18" s="16">
        <v>32749</v>
      </c>
      <c r="S18" s="16">
        <v>43512</v>
      </c>
      <c r="T18" s="16">
        <f>SUM(T14:T17)</f>
        <v>55526.5</v>
      </c>
      <c r="U18" s="17">
        <f>SUM(U14:U17)</f>
        <v>154994</v>
      </c>
      <c r="V18" s="16">
        <f>SUM(V14:V17)</f>
        <v>34957</v>
      </c>
      <c r="W18" s="16">
        <f t="shared" ref="W18:Z18" si="15">SUM(W14:W17)</f>
        <v>30875</v>
      </c>
      <c r="X18" s="16">
        <f t="shared" si="15"/>
        <v>40687</v>
      </c>
      <c r="Y18" s="16">
        <f t="shared" si="15"/>
        <v>61885</v>
      </c>
      <c r="Z18" s="17">
        <f t="shared" si="15"/>
        <v>168404</v>
      </c>
      <c r="AA18" s="250">
        <f>SUM(AA14:AA17)</f>
        <v>30142.199999999986</v>
      </c>
      <c r="AB18" s="250">
        <f t="shared" ref="AB18:AE18" si="16">SUM(AB14:AB17)</f>
        <v>34835.857900000003</v>
      </c>
      <c r="AC18" s="250">
        <f t="shared" si="16"/>
        <v>37631.5</v>
      </c>
      <c r="AD18" s="250">
        <f t="shared" si="16"/>
        <v>77266.142059999998</v>
      </c>
      <c r="AE18" s="17">
        <f t="shared" si="16"/>
        <v>179875.69996</v>
      </c>
      <c r="AF18" s="250">
        <f>SUM(AF14:AF17)</f>
        <v>15091</v>
      </c>
      <c r="AG18" s="250">
        <f t="shared" ref="AG18:AH18" si="17">SUM(AG14:AG17)</f>
        <v>4609</v>
      </c>
      <c r="AH18" s="250">
        <f t="shared" si="17"/>
        <v>23656</v>
      </c>
      <c r="AI18" s="250">
        <f t="shared" ref="AI18:AJ18" si="18">SUM(AI14:AI17)</f>
        <v>36420</v>
      </c>
      <c r="AJ18" s="17">
        <f t="shared" si="18"/>
        <v>79776</v>
      </c>
      <c r="AK18" s="250">
        <f>SUM(AK14:AK17)</f>
        <v>16980</v>
      </c>
      <c r="AL18" s="250">
        <f>SUM(AL14:AL17)</f>
        <v>28702</v>
      </c>
      <c r="AM18" s="250">
        <f>SUM(AM14:AM17)</f>
        <v>27690</v>
      </c>
      <c r="AN18" s="250">
        <f>SUM(AN14:AN17)</f>
        <v>53396</v>
      </c>
      <c r="AO18" s="17">
        <f t="shared" ref="AO18" si="19">SUM(AO14:AO17)</f>
        <v>126768</v>
      </c>
      <c r="AP18" s="250">
        <f>SUM(AP14:AP17)</f>
        <v>25220</v>
      </c>
    </row>
    <row r="19" spans="1:42" ht="12.6" customHeight="1">
      <c r="A19" s="14"/>
      <c r="B19" s="15"/>
      <c r="C19" s="15"/>
      <c r="D19" s="15"/>
      <c r="E19" s="27"/>
      <c r="F19" s="13"/>
      <c r="G19" s="15"/>
      <c r="H19" s="15"/>
      <c r="I19" s="15"/>
      <c r="J19" s="27"/>
      <c r="K19" s="13"/>
      <c r="L19" s="15"/>
      <c r="M19" s="15"/>
      <c r="N19" s="15"/>
      <c r="O19" s="27"/>
      <c r="P19" s="13"/>
      <c r="Q19" s="15"/>
      <c r="R19" s="15"/>
      <c r="S19" s="15"/>
      <c r="T19" s="15"/>
      <c r="U19" s="13"/>
      <c r="V19" s="15"/>
      <c r="W19" s="15"/>
      <c r="X19" s="15"/>
      <c r="Y19" s="15"/>
      <c r="Z19" s="13"/>
      <c r="AA19" s="69"/>
      <c r="AB19" s="69"/>
      <c r="AC19" s="69"/>
      <c r="AD19" s="15"/>
      <c r="AE19" s="13"/>
      <c r="AF19" s="69"/>
      <c r="AG19" s="69"/>
      <c r="AH19" s="69"/>
      <c r="AI19" s="69"/>
      <c r="AJ19" s="13"/>
      <c r="AK19" s="69"/>
      <c r="AL19" s="69"/>
      <c r="AM19" s="69"/>
      <c r="AN19" s="69"/>
      <c r="AO19" s="13"/>
      <c r="AP19" s="69"/>
    </row>
    <row r="20" spans="1:42" ht="11.65" customHeight="1">
      <c r="A20" s="11"/>
      <c r="B20" s="22"/>
      <c r="C20" s="22"/>
      <c r="D20" s="22"/>
      <c r="E20" s="22"/>
      <c r="F20" s="24"/>
      <c r="G20" s="22"/>
      <c r="H20" s="22"/>
      <c r="I20" s="22"/>
      <c r="J20" s="22"/>
      <c r="K20" s="24"/>
      <c r="L20" s="22"/>
      <c r="M20" s="22"/>
      <c r="N20" s="22"/>
      <c r="O20" s="23"/>
      <c r="P20" s="24"/>
      <c r="Q20" s="22"/>
      <c r="R20" s="22"/>
      <c r="S20" s="22"/>
      <c r="T20" s="22"/>
      <c r="U20" s="24"/>
      <c r="V20" s="22"/>
      <c r="W20" s="22"/>
      <c r="X20" s="22"/>
      <c r="Y20" s="22"/>
      <c r="Z20" s="24"/>
      <c r="AA20" s="159"/>
      <c r="AB20" s="159"/>
      <c r="AC20" s="159"/>
      <c r="AD20" s="22"/>
      <c r="AE20" s="24"/>
      <c r="AF20" s="159"/>
      <c r="AG20" s="159"/>
      <c r="AH20" s="159"/>
      <c r="AI20" s="159"/>
      <c r="AJ20" s="24"/>
      <c r="AK20" s="159"/>
      <c r="AL20" s="159"/>
      <c r="AM20" s="159"/>
      <c r="AN20" s="159"/>
      <c r="AO20" s="24"/>
      <c r="AP20" s="159"/>
    </row>
    <row r="21" spans="1:42">
      <c r="A21" s="11" t="s">
        <v>134</v>
      </c>
      <c r="B21" s="30">
        <v>5542</v>
      </c>
      <c r="C21" s="30">
        <v>7153</v>
      </c>
      <c r="D21" s="30">
        <v>6512</v>
      </c>
      <c r="E21" s="30">
        <v>7021</v>
      </c>
      <c r="F21" s="31">
        <v>26228</v>
      </c>
      <c r="G21" s="30">
        <v>5222</v>
      </c>
      <c r="H21" s="30">
        <v>5225</v>
      </c>
      <c r="I21" s="30">
        <v>2867</v>
      </c>
      <c r="J21" s="30">
        <v>4730</v>
      </c>
      <c r="K21" s="31">
        <v>18044</v>
      </c>
      <c r="L21" s="30">
        <v>4764</v>
      </c>
      <c r="M21" s="30">
        <v>4744</v>
      </c>
      <c r="N21" s="30">
        <v>6878</v>
      </c>
      <c r="O21" s="30">
        <v>6286</v>
      </c>
      <c r="P21" s="31">
        <v>22672</v>
      </c>
      <c r="Q21" s="30">
        <v>6121</v>
      </c>
      <c r="R21" s="30">
        <v>7566</v>
      </c>
      <c r="S21" s="30">
        <v>12651</v>
      </c>
      <c r="T21" s="30">
        <v>16249</v>
      </c>
      <c r="U21" s="31">
        <v>42586</v>
      </c>
      <c r="V21" s="30">
        <v>5115</v>
      </c>
      <c r="W21" s="30">
        <v>6579</v>
      </c>
      <c r="X21" s="30">
        <v>4722</v>
      </c>
      <c r="Y21" s="30">
        <v>5417</v>
      </c>
      <c r="Z21" s="31">
        <v>21833</v>
      </c>
      <c r="AA21" s="253">
        <v>4061.4</v>
      </c>
      <c r="AB21" s="253">
        <v>5128.1374099999994</v>
      </c>
      <c r="AC21" s="253">
        <v>5489</v>
      </c>
      <c r="AD21" s="30">
        <v>3671.8625899999997</v>
      </c>
      <c r="AE21" s="31">
        <v>18350.399999999998</v>
      </c>
      <c r="AF21" s="253">
        <v>3211.1303800000001</v>
      </c>
      <c r="AG21" s="253">
        <v>3836.7303900000002</v>
      </c>
      <c r="AH21" s="253">
        <v>2241</v>
      </c>
      <c r="AI21" s="253">
        <v>1832.1392299999998</v>
      </c>
      <c r="AJ21" s="31">
        <v>11121</v>
      </c>
      <c r="AK21" s="253">
        <v>1471</v>
      </c>
      <c r="AL21" s="253">
        <v>2598</v>
      </c>
      <c r="AM21" s="253">
        <v>3324</v>
      </c>
      <c r="AN21" s="253">
        <v>3879</v>
      </c>
      <c r="AO21" s="31">
        <v>11272</v>
      </c>
      <c r="AP21" s="253">
        <v>2609</v>
      </c>
    </row>
    <row r="22" spans="1:42">
      <c r="A22" s="11"/>
      <c r="B22" s="22"/>
      <c r="C22" s="22"/>
      <c r="D22" s="22"/>
      <c r="E22" s="23"/>
      <c r="F22" s="24"/>
      <c r="G22" s="22"/>
      <c r="H22" s="22"/>
      <c r="I22" s="22"/>
      <c r="J22" s="23"/>
      <c r="K22" s="24"/>
      <c r="L22" s="22"/>
      <c r="M22" s="22"/>
      <c r="N22" s="22"/>
      <c r="O22" s="23"/>
      <c r="P22" s="24"/>
      <c r="Q22" s="22"/>
      <c r="R22" s="22"/>
      <c r="S22" s="22"/>
      <c r="T22" s="22"/>
      <c r="U22" s="24"/>
      <c r="V22" s="22"/>
      <c r="W22" s="22"/>
      <c r="X22" s="22"/>
      <c r="Y22" s="22"/>
      <c r="Z22" s="24"/>
      <c r="AA22" s="159"/>
      <c r="AB22" s="159"/>
      <c r="AC22" s="159"/>
      <c r="AD22" s="22"/>
      <c r="AE22" s="24"/>
      <c r="AF22" s="159"/>
      <c r="AG22" s="159"/>
      <c r="AH22" s="159"/>
      <c r="AI22" s="159"/>
      <c r="AJ22" s="24"/>
      <c r="AK22" s="159"/>
      <c r="AL22" s="159"/>
      <c r="AM22" s="159"/>
      <c r="AN22" s="159"/>
      <c r="AO22" s="24"/>
      <c r="AP22" s="159"/>
    </row>
    <row r="23" spans="1:42">
      <c r="A23" s="32" t="s">
        <v>12</v>
      </c>
      <c r="B23" s="33">
        <v>48196.783779999998</v>
      </c>
      <c r="C23" s="33">
        <v>79145.111239999998</v>
      </c>
      <c r="D23" s="33">
        <v>60742.109089999998</v>
      </c>
      <c r="E23" s="33">
        <v>102456.95307</v>
      </c>
      <c r="F23" s="34">
        <v>290540.95717999997</v>
      </c>
      <c r="G23" s="33">
        <v>62211</v>
      </c>
      <c r="H23" s="33">
        <v>107160</v>
      </c>
      <c r="I23" s="33">
        <v>85101</v>
      </c>
      <c r="J23" s="33">
        <v>119333</v>
      </c>
      <c r="K23" s="34">
        <v>373805</v>
      </c>
      <c r="L23" s="33">
        <v>92128</v>
      </c>
      <c r="M23" s="33">
        <v>91743</v>
      </c>
      <c r="N23" s="33">
        <v>86550</v>
      </c>
      <c r="O23" s="33">
        <v>106913</v>
      </c>
      <c r="P23" s="34">
        <v>377334</v>
      </c>
      <c r="Q23" s="33">
        <v>68657</v>
      </c>
      <c r="R23" s="33">
        <v>87758</v>
      </c>
      <c r="S23" s="33">
        <v>98800</v>
      </c>
      <c r="T23" s="33">
        <v>125550.5</v>
      </c>
      <c r="U23" s="34">
        <v>380767</v>
      </c>
      <c r="V23" s="33">
        <v>84984</v>
      </c>
      <c r="W23" s="33">
        <v>98345</v>
      </c>
      <c r="X23" s="33">
        <v>82108</v>
      </c>
      <c r="Y23" s="33">
        <v>108964</v>
      </c>
      <c r="Z23" s="34">
        <v>374401</v>
      </c>
      <c r="AA23" s="254">
        <v>80197.599999999977</v>
      </c>
      <c r="AB23" s="254">
        <v>104797.21783000001</v>
      </c>
      <c r="AC23" s="254">
        <v>86390</v>
      </c>
      <c r="AD23" s="33">
        <v>124279.28213000001</v>
      </c>
      <c r="AE23" s="34">
        <v>395664.09996000002</v>
      </c>
      <c r="AF23" s="254">
        <v>34902.220430000001</v>
      </c>
      <c r="AG23" s="254">
        <v>8854.7303900000006</v>
      </c>
      <c r="AH23" s="254">
        <v>37256</v>
      </c>
      <c r="AI23" s="254">
        <v>55990.049180000002</v>
      </c>
      <c r="AJ23" s="34">
        <v>137003</v>
      </c>
      <c r="AK23" s="254">
        <v>38754</v>
      </c>
      <c r="AL23" s="254">
        <v>50955</v>
      </c>
      <c r="AM23" s="254">
        <v>56602</v>
      </c>
      <c r="AN23" s="254">
        <v>108572</v>
      </c>
      <c r="AO23" s="34">
        <v>254883</v>
      </c>
      <c r="AP23" s="254">
        <f>AP11+AP18+AP21</f>
        <v>60036</v>
      </c>
    </row>
    <row r="24" spans="1:42" ht="22.7" customHeight="1">
      <c r="A24" s="35" t="s">
        <v>61</v>
      </c>
      <c r="B24" s="36"/>
      <c r="C24" s="36"/>
      <c r="D24" s="36"/>
      <c r="E24" s="36"/>
      <c r="F24" s="13"/>
      <c r="G24" s="36"/>
      <c r="H24" s="36"/>
      <c r="I24" s="36"/>
      <c r="J24" s="36"/>
      <c r="K24" s="13"/>
      <c r="L24" s="36"/>
      <c r="M24" s="36"/>
      <c r="N24" s="36"/>
      <c r="O24" s="36"/>
      <c r="P24" s="13"/>
      <c r="Q24" s="36"/>
      <c r="R24" s="36"/>
      <c r="S24" s="36"/>
      <c r="T24" s="36"/>
      <c r="U24" s="13"/>
      <c r="V24" s="36"/>
      <c r="W24" s="36"/>
      <c r="X24" s="36"/>
      <c r="Y24" s="36"/>
      <c r="Z24" s="13"/>
      <c r="AA24" s="36"/>
      <c r="AB24" s="36"/>
      <c r="AC24" s="36"/>
      <c r="AD24" s="36"/>
      <c r="AE24" s="13"/>
      <c r="AF24" s="36"/>
      <c r="AG24" s="36"/>
      <c r="AH24" s="36"/>
      <c r="AI24" s="36"/>
      <c r="AJ24" s="13"/>
      <c r="AK24" s="36"/>
      <c r="AL24" s="36"/>
      <c r="AM24" s="36"/>
      <c r="AN24" s="36"/>
      <c r="AO24" s="13"/>
      <c r="AP24" s="36"/>
    </row>
    <row r="25" spans="1:42" ht="12.6" customHeight="1">
      <c r="A25" s="35"/>
      <c r="B25" s="36"/>
      <c r="C25" s="36"/>
      <c r="D25" s="36"/>
      <c r="E25" s="36"/>
      <c r="F25" s="13"/>
      <c r="G25" s="36"/>
      <c r="H25" s="36"/>
      <c r="I25" s="36"/>
      <c r="J25" s="36"/>
      <c r="K25" s="13"/>
      <c r="L25" s="36"/>
      <c r="M25" s="36"/>
      <c r="N25" s="36"/>
      <c r="O25" s="36"/>
      <c r="P25" s="13"/>
      <c r="Q25" s="36"/>
      <c r="R25" s="36"/>
      <c r="S25" s="36"/>
      <c r="T25" s="36"/>
      <c r="U25" s="13"/>
      <c r="V25" s="36"/>
      <c r="W25" s="36"/>
      <c r="X25" s="36"/>
      <c r="Y25" s="36"/>
      <c r="Z25" s="13"/>
      <c r="AA25" s="36"/>
      <c r="AB25" s="36"/>
      <c r="AC25" s="36"/>
      <c r="AD25" s="36"/>
      <c r="AE25" s="13"/>
      <c r="AF25" s="36"/>
      <c r="AG25" s="36"/>
      <c r="AH25" s="36"/>
      <c r="AI25" s="36"/>
      <c r="AJ25" s="13"/>
      <c r="AK25" s="36"/>
      <c r="AL25" s="36"/>
      <c r="AM25" s="36"/>
      <c r="AN25" s="36"/>
      <c r="AO25" s="13"/>
      <c r="AP25" s="36"/>
    </row>
    <row r="26" spans="1:42" ht="12.6" customHeight="1">
      <c r="A26" s="37" t="s">
        <v>10</v>
      </c>
      <c r="B26" s="117">
        <v>4111</v>
      </c>
      <c r="C26" s="117">
        <v>5416</v>
      </c>
      <c r="D26" s="117">
        <v>4881</v>
      </c>
      <c r="E26" s="117">
        <v>5842</v>
      </c>
      <c r="F26" s="50">
        <v>20250</v>
      </c>
      <c r="G26" s="117">
        <v>4451</v>
      </c>
      <c r="H26" s="117">
        <v>8115</v>
      </c>
      <c r="I26" s="117">
        <v>6936</v>
      </c>
      <c r="J26" s="117">
        <v>9942</v>
      </c>
      <c r="K26" s="50">
        <v>29444</v>
      </c>
      <c r="L26" s="117">
        <v>6982</v>
      </c>
      <c r="M26" s="117">
        <v>10286</v>
      </c>
      <c r="N26" s="117">
        <v>9101</v>
      </c>
      <c r="O26" s="117">
        <v>10838</v>
      </c>
      <c r="P26" s="50">
        <v>37207</v>
      </c>
      <c r="Q26" s="117">
        <v>5941</v>
      </c>
      <c r="R26" s="117">
        <v>10759</v>
      </c>
      <c r="S26" s="117">
        <v>7857</v>
      </c>
      <c r="T26" s="117">
        <f t="shared" ref="T26:AP26" si="20">T8-T43</f>
        <v>12506</v>
      </c>
      <c r="U26" s="50">
        <f t="shared" si="20"/>
        <v>37064</v>
      </c>
      <c r="V26" s="117">
        <f t="shared" si="20"/>
        <v>8269</v>
      </c>
      <c r="W26" s="117">
        <f t="shared" si="20"/>
        <v>11881</v>
      </c>
      <c r="X26" s="117">
        <f t="shared" si="20"/>
        <v>7911</v>
      </c>
      <c r="Y26" s="117">
        <f t="shared" si="20"/>
        <v>9959</v>
      </c>
      <c r="Z26" s="50">
        <f t="shared" si="20"/>
        <v>38020</v>
      </c>
      <c r="AA26" s="117">
        <f t="shared" si="20"/>
        <v>8175</v>
      </c>
      <c r="AB26" s="117">
        <f t="shared" si="20"/>
        <v>15332.222520000003</v>
      </c>
      <c r="AC26" s="117">
        <f t="shared" si="20"/>
        <v>8799</v>
      </c>
      <c r="AD26" s="117">
        <f t="shared" si="20"/>
        <v>9866.7774800000007</v>
      </c>
      <c r="AE26" s="50">
        <f t="shared" si="20"/>
        <v>42173.000000000015</v>
      </c>
      <c r="AF26" s="117">
        <f t="shared" si="20"/>
        <v>6186.0900500000007</v>
      </c>
      <c r="AG26" s="117">
        <f t="shared" si="20"/>
        <v>576</v>
      </c>
      <c r="AH26" s="117">
        <f t="shared" si="20"/>
        <v>3807</v>
      </c>
      <c r="AI26" s="117">
        <f t="shared" si="20"/>
        <v>3964.9099499999993</v>
      </c>
      <c r="AJ26" s="50">
        <f t="shared" si="20"/>
        <v>14534</v>
      </c>
      <c r="AK26" s="117">
        <f t="shared" si="20"/>
        <v>3693</v>
      </c>
      <c r="AL26" s="117">
        <f t="shared" si="20"/>
        <v>4932</v>
      </c>
      <c r="AM26" s="117">
        <f t="shared" si="20"/>
        <v>8408</v>
      </c>
      <c r="AN26" s="117">
        <f t="shared" si="20"/>
        <v>8844</v>
      </c>
      <c r="AO26" s="50">
        <f t="shared" si="20"/>
        <v>25877</v>
      </c>
      <c r="AP26" s="117">
        <f t="shared" si="20"/>
        <v>6007</v>
      </c>
    </row>
    <row r="27" spans="1:42" ht="12.6" customHeight="1">
      <c r="A27" s="37" t="s">
        <v>63</v>
      </c>
      <c r="B27" s="36">
        <v>3141</v>
      </c>
      <c r="C27" s="36">
        <v>3981</v>
      </c>
      <c r="D27" s="36">
        <v>3770</v>
      </c>
      <c r="E27" s="36">
        <v>4324</v>
      </c>
      <c r="F27" s="13">
        <v>15216</v>
      </c>
      <c r="G27" s="36">
        <v>3285</v>
      </c>
      <c r="H27" s="36">
        <v>4531</v>
      </c>
      <c r="I27" s="36">
        <v>4337</v>
      </c>
      <c r="J27" s="36">
        <v>5743</v>
      </c>
      <c r="K27" s="13">
        <v>17896</v>
      </c>
      <c r="L27" s="36">
        <v>3827</v>
      </c>
      <c r="M27" s="36">
        <v>4707</v>
      </c>
      <c r="N27" s="36">
        <v>4841</v>
      </c>
      <c r="O27" s="36">
        <v>5420</v>
      </c>
      <c r="P27" s="13">
        <v>18795</v>
      </c>
      <c r="Q27" s="36">
        <v>4983</v>
      </c>
      <c r="R27" s="36">
        <v>5228</v>
      </c>
      <c r="S27" s="36">
        <v>6221</v>
      </c>
      <c r="T27" s="36">
        <f t="shared" ref="T27:AP27" si="21">T9-T44</f>
        <v>6675</v>
      </c>
      <c r="U27" s="13">
        <f t="shared" si="21"/>
        <v>23107</v>
      </c>
      <c r="V27" s="36">
        <f t="shared" si="21"/>
        <v>5121</v>
      </c>
      <c r="W27" s="36">
        <f t="shared" si="21"/>
        <v>6109</v>
      </c>
      <c r="X27" s="36">
        <f t="shared" si="21"/>
        <v>6246</v>
      </c>
      <c r="Y27" s="36">
        <f t="shared" si="21"/>
        <v>7038</v>
      </c>
      <c r="Z27" s="13">
        <f t="shared" si="21"/>
        <v>24515</v>
      </c>
      <c r="AA27" s="36">
        <f t="shared" si="21"/>
        <v>6109</v>
      </c>
      <c r="AB27" s="36">
        <f t="shared" si="21"/>
        <v>6222</v>
      </c>
      <c r="AC27" s="36">
        <f t="shared" si="21"/>
        <v>7080.5</v>
      </c>
      <c r="AD27" s="36">
        <f t="shared" si="21"/>
        <v>8815.5</v>
      </c>
      <c r="AE27" s="13">
        <f t="shared" si="21"/>
        <v>28227</v>
      </c>
      <c r="AF27" s="36">
        <f t="shared" si="21"/>
        <v>7589</v>
      </c>
      <c r="AG27" s="36">
        <f t="shared" si="21"/>
        <v>6364</v>
      </c>
      <c r="AH27" s="36">
        <f t="shared" si="21"/>
        <v>6964</v>
      </c>
      <c r="AI27" s="36">
        <f t="shared" si="21"/>
        <v>6424</v>
      </c>
      <c r="AJ27" s="13">
        <f t="shared" si="21"/>
        <v>27341</v>
      </c>
      <c r="AK27" s="36">
        <f t="shared" si="21"/>
        <v>6476</v>
      </c>
      <c r="AL27" s="36">
        <f t="shared" si="21"/>
        <v>6072</v>
      </c>
      <c r="AM27" s="36">
        <f t="shared" si="21"/>
        <v>6261</v>
      </c>
      <c r="AN27" s="36">
        <f t="shared" si="21"/>
        <v>5614</v>
      </c>
      <c r="AO27" s="13">
        <f t="shared" si="21"/>
        <v>24423</v>
      </c>
      <c r="AP27" s="36">
        <f t="shared" si="21"/>
        <v>6445</v>
      </c>
    </row>
    <row r="28" spans="1:42" ht="12.6" hidden="1" customHeight="1">
      <c r="A28" s="37" t="s">
        <v>64</v>
      </c>
      <c r="B28" s="36">
        <v>0</v>
      </c>
      <c r="C28" s="36">
        <v>0</v>
      </c>
      <c r="D28" s="36">
        <v>0</v>
      </c>
      <c r="E28" s="36">
        <v>0</v>
      </c>
      <c r="F28" s="13">
        <v>0</v>
      </c>
      <c r="G28" s="36">
        <v>0</v>
      </c>
      <c r="H28" s="36">
        <v>0</v>
      </c>
      <c r="I28" s="36">
        <v>0</v>
      </c>
      <c r="J28" s="36">
        <v>0</v>
      </c>
      <c r="K28" s="13">
        <v>0</v>
      </c>
      <c r="L28" s="36">
        <v>0</v>
      </c>
      <c r="M28" s="36">
        <v>0</v>
      </c>
      <c r="N28" s="36">
        <v>0</v>
      </c>
      <c r="O28" s="36">
        <v>0</v>
      </c>
      <c r="P28" s="13">
        <v>0</v>
      </c>
      <c r="Q28" s="36">
        <v>0</v>
      </c>
      <c r="R28" s="36">
        <v>0</v>
      </c>
      <c r="S28" s="36">
        <v>0</v>
      </c>
      <c r="T28" s="36">
        <f t="shared" ref="T28:AP28" si="22">T10-T45</f>
        <v>0</v>
      </c>
      <c r="U28" s="13">
        <f t="shared" si="22"/>
        <v>0</v>
      </c>
      <c r="V28" s="36">
        <f t="shared" si="22"/>
        <v>0</v>
      </c>
      <c r="W28" s="36">
        <f t="shared" si="22"/>
        <v>0</v>
      </c>
      <c r="X28" s="36">
        <f t="shared" si="22"/>
        <v>0</v>
      </c>
      <c r="Y28" s="36">
        <f t="shared" si="22"/>
        <v>0</v>
      </c>
      <c r="Z28" s="13">
        <f t="shared" si="22"/>
        <v>0</v>
      </c>
      <c r="AA28" s="36">
        <f t="shared" si="22"/>
        <v>0</v>
      </c>
      <c r="AB28" s="36">
        <f t="shared" si="22"/>
        <v>0</v>
      </c>
      <c r="AC28" s="36">
        <f t="shared" si="22"/>
        <v>0</v>
      </c>
      <c r="AD28" s="36">
        <f t="shared" si="22"/>
        <v>0</v>
      </c>
      <c r="AE28" s="13">
        <f t="shared" si="22"/>
        <v>0</v>
      </c>
      <c r="AF28" s="36">
        <f t="shared" si="22"/>
        <v>0</v>
      </c>
      <c r="AG28" s="36">
        <f t="shared" si="22"/>
        <v>0</v>
      </c>
      <c r="AH28" s="36">
        <f t="shared" si="22"/>
        <v>0</v>
      </c>
      <c r="AI28" s="36">
        <f t="shared" si="22"/>
        <v>0</v>
      </c>
      <c r="AJ28" s="13">
        <f t="shared" si="22"/>
        <v>0</v>
      </c>
      <c r="AK28" s="36">
        <f t="shared" si="22"/>
        <v>0</v>
      </c>
      <c r="AL28" s="36">
        <f t="shared" si="22"/>
        <v>0</v>
      </c>
      <c r="AM28" s="36">
        <f t="shared" si="22"/>
        <v>0</v>
      </c>
      <c r="AN28" s="36">
        <f t="shared" si="22"/>
        <v>0</v>
      </c>
      <c r="AO28" s="13">
        <f t="shared" si="22"/>
        <v>0</v>
      </c>
      <c r="AP28" s="36">
        <f t="shared" si="22"/>
        <v>0</v>
      </c>
    </row>
    <row r="29" spans="1:42">
      <c r="A29" s="35" t="s">
        <v>99</v>
      </c>
      <c r="B29" s="38">
        <v>7252</v>
      </c>
      <c r="C29" s="38">
        <v>9397</v>
      </c>
      <c r="D29" s="38">
        <v>8651</v>
      </c>
      <c r="E29" s="38">
        <v>10166</v>
      </c>
      <c r="F29" s="17">
        <v>35466</v>
      </c>
      <c r="G29" s="38">
        <v>7736</v>
      </c>
      <c r="H29" s="38">
        <v>12646</v>
      </c>
      <c r="I29" s="38">
        <v>11273</v>
      </c>
      <c r="J29" s="38">
        <v>15685</v>
      </c>
      <c r="K29" s="17">
        <v>47340</v>
      </c>
      <c r="L29" s="38">
        <v>10809</v>
      </c>
      <c r="M29" s="38">
        <v>14993</v>
      </c>
      <c r="N29" s="38">
        <v>13942</v>
      </c>
      <c r="O29" s="38">
        <v>16258</v>
      </c>
      <c r="P29" s="17">
        <v>56002</v>
      </c>
      <c r="Q29" s="38">
        <v>10924</v>
      </c>
      <c r="R29" s="38">
        <v>15987</v>
      </c>
      <c r="S29" s="38">
        <v>14078</v>
      </c>
      <c r="T29" s="38">
        <f t="shared" ref="T29:Z29" si="23">SUM(T26:T28)</f>
        <v>19181</v>
      </c>
      <c r="U29" s="17">
        <f t="shared" si="23"/>
        <v>60171</v>
      </c>
      <c r="V29" s="38">
        <f t="shared" si="23"/>
        <v>13390</v>
      </c>
      <c r="W29" s="38">
        <f t="shared" si="23"/>
        <v>17990</v>
      </c>
      <c r="X29" s="38">
        <f t="shared" si="23"/>
        <v>14157</v>
      </c>
      <c r="Y29" s="38">
        <f t="shared" si="23"/>
        <v>16997</v>
      </c>
      <c r="Z29" s="17">
        <f t="shared" si="23"/>
        <v>62535</v>
      </c>
      <c r="AA29" s="38">
        <f t="shared" ref="AA29:AF29" si="24">SUM(AA26:AA28)</f>
        <v>14284</v>
      </c>
      <c r="AB29" s="38">
        <f t="shared" si="24"/>
        <v>21554.222520000003</v>
      </c>
      <c r="AC29" s="38">
        <f t="shared" si="24"/>
        <v>15879.5</v>
      </c>
      <c r="AD29" s="38">
        <f t="shared" si="24"/>
        <v>18682.277480000001</v>
      </c>
      <c r="AE29" s="17">
        <f t="shared" si="24"/>
        <v>70400.000000000015</v>
      </c>
      <c r="AF29" s="38">
        <f t="shared" si="24"/>
        <v>13775.090050000001</v>
      </c>
      <c r="AG29" s="38">
        <f t="shared" ref="AG29:AH29" si="25">SUM(AG26:AG28)</f>
        <v>6940</v>
      </c>
      <c r="AH29" s="38">
        <f t="shared" si="25"/>
        <v>10771</v>
      </c>
      <c r="AI29" s="38">
        <f t="shared" ref="AI29:AK29" si="26">SUM(AI26:AI28)</f>
        <v>10388.909949999999</v>
      </c>
      <c r="AJ29" s="17">
        <f t="shared" si="26"/>
        <v>41875</v>
      </c>
      <c r="AK29" s="38">
        <f t="shared" si="26"/>
        <v>10169</v>
      </c>
      <c r="AL29" s="38">
        <f t="shared" ref="AL29:AM29" si="27">SUM(AL26:AL28)</f>
        <v>11004</v>
      </c>
      <c r="AM29" s="38">
        <f t="shared" si="27"/>
        <v>14669</v>
      </c>
      <c r="AN29" s="38">
        <f t="shared" ref="AN29:AP29" si="28">SUM(AN26:AN28)</f>
        <v>14458</v>
      </c>
      <c r="AO29" s="17">
        <f t="shared" si="28"/>
        <v>50300</v>
      </c>
      <c r="AP29" s="38">
        <f t="shared" si="28"/>
        <v>12452</v>
      </c>
    </row>
    <row r="30" spans="1:42">
      <c r="A30" s="35"/>
      <c r="B30" s="39"/>
      <c r="C30" s="39"/>
      <c r="D30" s="39"/>
      <c r="E30" s="39"/>
      <c r="F30" s="24"/>
      <c r="G30" s="39"/>
      <c r="H30" s="39"/>
      <c r="I30" s="39"/>
      <c r="J30" s="39"/>
      <c r="K30" s="24"/>
      <c r="L30" s="39"/>
      <c r="M30" s="39"/>
      <c r="N30" s="39"/>
      <c r="O30" s="39"/>
      <c r="P30" s="24"/>
      <c r="Q30" s="39"/>
      <c r="R30" s="39"/>
      <c r="S30" s="39"/>
      <c r="T30" s="39"/>
      <c r="U30" s="24"/>
      <c r="V30" s="39"/>
      <c r="W30" s="39"/>
      <c r="X30" s="39"/>
      <c r="Y30" s="39"/>
      <c r="Z30" s="24"/>
      <c r="AA30" s="39"/>
      <c r="AB30" s="39"/>
      <c r="AC30" s="39"/>
      <c r="AD30" s="39"/>
      <c r="AE30" s="24"/>
      <c r="AF30" s="39"/>
      <c r="AG30" s="39"/>
      <c r="AH30" s="39"/>
      <c r="AI30" s="39"/>
      <c r="AJ30" s="24"/>
      <c r="AK30" s="39"/>
      <c r="AL30" s="39"/>
      <c r="AM30" s="39"/>
      <c r="AN30" s="39"/>
      <c r="AO30" s="24"/>
      <c r="AP30" s="39"/>
    </row>
    <row r="31" spans="1:42">
      <c r="A31" s="40" t="s">
        <v>65</v>
      </c>
      <c r="B31" s="117">
        <f>B14-B48</f>
        <v>2986</v>
      </c>
      <c r="C31" s="117">
        <f>C14-C48</f>
        <v>6406</v>
      </c>
      <c r="D31" s="117">
        <f>D14-D48</f>
        <v>2545</v>
      </c>
      <c r="E31" s="117">
        <f>E14-E48</f>
        <v>13122.000000000004</v>
      </c>
      <c r="F31" s="50">
        <v>25059.000000000004</v>
      </c>
      <c r="G31" s="117">
        <f>G14-G48</f>
        <v>3927</v>
      </c>
      <c r="H31" s="117">
        <f>H14-H48</f>
        <v>8831</v>
      </c>
      <c r="I31" s="117">
        <f>I14-I48</f>
        <v>17043</v>
      </c>
      <c r="J31" s="117">
        <f>J14-J48</f>
        <v>13160</v>
      </c>
      <c r="K31" s="50">
        <v>42961</v>
      </c>
      <c r="L31" s="117">
        <f>L14-L48</f>
        <v>14025</v>
      </c>
      <c r="M31" s="117">
        <f>M14-M48</f>
        <v>9286</v>
      </c>
      <c r="N31" s="117">
        <f>N14-N48</f>
        <v>8944</v>
      </c>
      <c r="O31" s="117">
        <f>O14-O48</f>
        <v>13181</v>
      </c>
      <c r="P31" s="50">
        <v>45436</v>
      </c>
      <c r="Q31" s="117">
        <f>Q14-Q48</f>
        <v>3786</v>
      </c>
      <c r="R31" s="117">
        <f>R14-R48</f>
        <v>6475</v>
      </c>
      <c r="S31" s="117">
        <f>S14-S48</f>
        <v>9989</v>
      </c>
      <c r="T31" s="117">
        <f>T14-T48</f>
        <v>12363</v>
      </c>
      <c r="U31" s="50">
        <f>SUM(Q31:T31)</f>
        <v>32613</v>
      </c>
      <c r="V31" s="117">
        <f t="shared" ref="V31:Y34" si="29">V14-V48</f>
        <v>6576</v>
      </c>
      <c r="W31" s="117">
        <f t="shared" si="29"/>
        <v>5130</v>
      </c>
      <c r="X31" s="117">
        <f t="shared" si="29"/>
        <v>10334</v>
      </c>
      <c r="Y31" s="117">
        <f t="shared" si="29"/>
        <v>18599</v>
      </c>
      <c r="Z31" s="50">
        <f>SUM(V31:Y31)</f>
        <v>40639</v>
      </c>
      <c r="AA31" s="117">
        <f t="shared" ref="AA31:AD34" si="30">AA14-AA48</f>
        <v>5974.1999999999862</v>
      </c>
      <c r="AB31" s="117">
        <f t="shared" si="30"/>
        <v>8482</v>
      </c>
      <c r="AC31" s="117">
        <f t="shared" si="30"/>
        <v>9325</v>
      </c>
      <c r="AD31" s="117">
        <f t="shared" si="30"/>
        <v>25372</v>
      </c>
      <c r="AE31" s="50">
        <f>SUM(AA31:AD31)</f>
        <v>49153.199999999983</v>
      </c>
      <c r="AF31" s="117">
        <f t="shared" ref="AF31:AI34" si="31">AF14-AF48</f>
        <v>2512</v>
      </c>
      <c r="AG31" s="117">
        <f t="shared" si="31"/>
        <v>1899</v>
      </c>
      <c r="AH31" s="117">
        <f t="shared" si="31"/>
        <v>8766</v>
      </c>
      <c r="AI31" s="117">
        <f t="shared" si="31"/>
        <v>16062</v>
      </c>
      <c r="AJ31" s="50">
        <f>SUM(AF31:AI31)</f>
        <v>29239</v>
      </c>
      <c r="AK31" s="117">
        <f t="shared" ref="AK31:AN34" si="32">AK14-AK48</f>
        <v>2887</v>
      </c>
      <c r="AL31" s="117">
        <f t="shared" si="32"/>
        <v>5434</v>
      </c>
      <c r="AM31" s="117">
        <f t="shared" si="32"/>
        <v>5150</v>
      </c>
      <c r="AN31" s="117">
        <f t="shared" si="32"/>
        <v>17208</v>
      </c>
      <c r="AO31" s="50">
        <f>SUM(AK31:AN31)</f>
        <v>30679</v>
      </c>
      <c r="AP31" s="117">
        <f>AP14-AP48</f>
        <v>4642</v>
      </c>
    </row>
    <row r="32" spans="1:42">
      <c r="A32" s="40" t="s">
        <v>69</v>
      </c>
      <c r="B32" s="41">
        <v>433</v>
      </c>
      <c r="C32" s="41">
        <v>2003</v>
      </c>
      <c r="D32" s="41">
        <v>2088</v>
      </c>
      <c r="E32" s="41">
        <v>3962</v>
      </c>
      <c r="F32" s="13">
        <v>8486</v>
      </c>
      <c r="G32" s="41">
        <v>1966</v>
      </c>
      <c r="H32" s="41">
        <v>2994</v>
      </c>
      <c r="I32" s="41">
        <v>3329</v>
      </c>
      <c r="J32" s="41">
        <v>4562</v>
      </c>
      <c r="K32" s="13">
        <v>12851</v>
      </c>
      <c r="L32" s="41">
        <v>1566</v>
      </c>
      <c r="M32" s="41">
        <v>3404</v>
      </c>
      <c r="N32" s="41">
        <v>3879</v>
      </c>
      <c r="O32" s="41">
        <v>3932</v>
      </c>
      <c r="P32" s="13">
        <v>12781</v>
      </c>
      <c r="Q32" s="41">
        <v>382</v>
      </c>
      <c r="R32" s="41">
        <v>1232</v>
      </c>
      <c r="S32" s="41">
        <v>2034</v>
      </c>
      <c r="T32" s="41">
        <f t="shared" ref="T32:U34" si="33">T15-T49</f>
        <v>4119.5</v>
      </c>
      <c r="U32" s="13">
        <f t="shared" si="33"/>
        <v>7768.5</v>
      </c>
      <c r="V32" s="41">
        <f t="shared" si="29"/>
        <v>0</v>
      </c>
      <c r="W32" s="41">
        <f t="shared" si="29"/>
        <v>776</v>
      </c>
      <c r="X32" s="41">
        <f t="shared" si="29"/>
        <v>2269</v>
      </c>
      <c r="Y32" s="41">
        <f t="shared" si="29"/>
        <v>4679</v>
      </c>
      <c r="Z32" s="13">
        <f>Z15-Z49</f>
        <v>7724</v>
      </c>
      <c r="AA32" s="41">
        <f t="shared" si="30"/>
        <v>2244</v>
      </c>
      <c r="AB32" s="41">
        <f t="shared" si="30"/>
        <v>1677.8599800000002</v>
      </c>
      <c r="AC32" s="41">
        <f t="shared" si="30"/>
        <v>1301.5</v>
      </c>
      <c r="AD32" s="41">
        <f t="shared" si="30"/>
        <v>3177.1534300000003</v>
      </c>
      <c r="AE32" s="13">
        <f>AE15-AE49</f>
        <v>8400.5134099999996</v>
      </c>
      <c r="AF32" s="41">
        <f t="shared" si="31"/>
        <v>591</v>
      </c>
      <c r="AG32" s="41">
        <f t="shared" si="31"/>
        <v>321</v>
      </c>
      <c r="AH32" s="41">
        <f t="shared" si="31"/>
        <v>174</v>
      </c>
      <c r="AI32" s="41">
        <f t="shared" si="31"/>
        <v>441</v>
      </c>
      <c r="AJ32" s="13">
        <f>AJ15-AJ49</f>
        <v>1527</v>
      </c>
      <c r="AK32" s="41">
        <f t="shared" si="32"/>
        <v>1582</v>
      </c>
      <c r="AL32" s="41">
        <f t="shared" si="32"/>
        <v>655</v>
      </c>
      <c r="AM32" s="41">
        <f t="shared" si="32"/>
        <v>756</v>
      </c>
      <c r="AN32" s="41">
        <f t="shared" si="32"/>
        <v>1070</v>
      </c>
      <c r="AO32" s="13">
        <f>AO15-AO49</f>
        <v>4063</v>
      </c>
      <c r="AP32" s="41">
        <f>AP15-AP49</f>
        <v>738</v>
      </c>
    </row>
    <row r="33" spans="1:42">
      <c r="A33" s="40" t="s">
        <v>101</v>
      </c>
      <c r="B33" s="36">
        <v>5194</v>
      </c>
      <c r="C33" s="36">
        <v>5892</v>
      </c>
      <c r="D33" s="36">
        <v>5309</v>
      </c>
      <c r="E33" s="36">
        <v>5279</v>
      </c>
      <c r="F33" s="13">
        <v>21674</v>
      </c>
      <c r="G33" s="36">
        <v>5569</v>
      </c>
      <c r="H33" s="36">
        <v>6069</v>
      </c>
      <c r="I33" s="36">
        <v>5816</v>
      </c>
      <c r="J33" s="36">
        <v>6789</v>
      </c>
      <c r="K33" s="13">
        <v>24243</v>
      </c>
      <c r="L33" s="36">
        <v>6387</v>
      </c>
      <c r="M33" s="36">
        <v>6542</v>
      </c>
      <c r="N33" s="36">
        <v>6894</v>
      </c>
      <c r="O33" s="36">
        <v>6947</v>
      </c>
      <c r="P33" s="13">
        <v>26770</v>
      </c>
      <c r="Q33" s="36">
        <v>6796</v>
      </c>
      <c r="R33" s="36">
        <v>6470</v>
      </c>
      <c r="S33" s="36">
        <v>6887</v>
      </c>
      <c r="T33" s="36">
        <f t="shared" si="33"/>
        <v>6955</v>
      </c>
      <c r="U33" s="13">
        <f t="shared" si="33"/>
        <v>27108.5</v>
      </c>
      <c r="V33" s="36">
        <f t="shared" si="29"/>
        <v>6507</v>
      </c>
      <c r="W33" s="36">
        <f t="shared" si="29"/>
        <v>7247</v>
      </c>
      <c r="X33" s="36">
        <f t="shared" si="29"/>
        <v>6419</v>
      </c>
      <c r="Y33" s="36">
        <f t="shared" si="29"/>
        <v>7520</v>
      </c>
      <c r="Z33" s="13">
        <f>Z16-Z50</f>
        <v>27693</v>
      </c>
      <c r="AA33" s="36">
        <f t="shared" si="30"/>
        <v>7670</v>
      </c>
      <c r="AB33" s="36">
        <f t="shared" si="30"/>
        <v>7567.1879200000003</v>
      </c>
      <c r="AC33" s="36">
        <f t="shared" si="30"/>
        <v>7532</v>
      </c>
      <c r="AD33" s="36">
        <f t="shared" si="30"/>
        <v>7372.0161500000004</v>
      </c>
      <c r="AE33" s="13">
        <f>AE16-AE50</f>
        <v>30141.204069999996</v>
      </c>
      <c r="AF33" s="36">
        <f t="shared" si="31"/>
        <v>6611.5</v>
      </c>
      <c r="AG33" s="36">
        <f t="shared" si="31"/>
        <v>1908</v>
      </c>
      <c r="AH33" s="36">
        <f t="shared" si="31"/>
        <v>5061</v>
      </c>
      <c r="AI33" s="36">
        <f t="shared" si="31"/>
        <v>5350.5</v>
      </c>
      <c r="AJ33" s="13">
        <f>AJ16-AJ50</f>
        <v>18931</v>
      </c>
      <c r="AK33" s="36">
        <f t="shared" si="32"/>
        <v>5083</v>
      </c>
      <c r="AL33" s="36">
        <f t="shared" si="32"/>
        <v>6160</v>
      </c>
      <c r="AM33" s="36">
        <f t="shared" si="32"/>
        <v>6593</v>
      </c>
      <c r="AN33" s="36">
        <f t="shared" si="32"/>
        <v>7931</v>
      </c>
      <c r="AO33" s="13">
        <f>AO16-AO50</f>
        <v>25767</v>
      </c>
      <c r="AP33" s="36">
        <f>AP16-AP50</f>
        <v>7072</v>
      </c>
    </row>
    <row r="34" spans="1:42">
      <c r="A34" s="40" t="s">
        <v>102</v>
      </c>
      <c r="B34" s="36">
        <v>472</v>
      </c>
      <c r="C34" s="36">
        <v>1306</v>
      </c>
      <c r="D34" s="36">
        <v>1497</v>
      </c>
      <c r="E34" s="36">
        <v>942</v>
      </c>
      <c r="F34" s="13">
        <v>4217</v>
      </c>
      <c r="G34" s="36">
        <v>1867</v>
      </c>
      <c r="H34" s="36">
        <v>1797</v>
      </c>
      <c r="I34" s="36">
        <v>1704</v>
      </c>
      <c r="J34" s="36">
        <v>3009</v>
      </c>
      <c r="K34" s="13">
        <v>8377</v>
      </c>
      <c r="L34" s="36">
        <v>2519</v>
      </c>
      <c r="M34" s="36">
        <v>2146</v>
      </c>
      <c r="N34" s="36">
        <v>2131</v>
      </c>
      <c r="O34" s="36">
        <v>2162</v>
      </c>
      <c r="P34" s="13">
        <v>8958</v>
      </c>
      <c r="Q34" s="36">
        <v>1735</v>
      </c>
      <c r="R34" s="36">
        <v>1294</v>
      </c>
      <c r="S34" s="36">
        <v>1339</v>
      </c>
      <c r="T34" s="36">
        <f t="shared" si="33"/>
        <v>2813</v>
      </c>
      <c r="U34" s="13">
        <f t="shared" si="33"/>
        <v>7181</v>
      </c>
      <c r="V34" s="36">
        <f t="shared" si="29"/>
        <v>1422</v>
      </c>
      <c r="W34" s="36">
        <f t="shared" si="29"/>
        <v>1692</v>
      </c>
      <c r="X34" s="36">
        <f t="shared" si="29"/>
        <v>1495</v>
      </c>
      <c r="Y34" s="36">
        <f t="shared" si="29"/>
        <v>1942</v>
      </c>
      <c r="Z34" s="13">
        <f>Z17-Z51</f>
        <v>6552</v>
      </c>
      <c r="AA34" s="36">
        <f t="shared" si="30"/>
        <v>1151</v>
      </c>
      <c r="AB34" s="36">
        <f t="shared" si="30"/>
        <v>1738.81</v>
      </c>
      <c r="AC34" s="36">
        <f t="shared" si="30"/>
        <v>1055</v>
      </c>
      <c r="AD34" s="36">
        <f t="shared" si="30"/>
        <v>1821.19002</v>
      </c>
      <c r="AE34" s="13">
        <f>AE17-AE51</f>
        <v>5766.0000199999995</v>
      </c>
      <c r="AF34" s="36">
        <f t="shared" si="31"/>
        <v>653</v>
      </c>
      <c r="AG34" s="36">
        <f t="shared" si="31"/>
        <v>255</v>
      </c>
      <c r="AH34" s="36">
        <f t="shared" si="31"/>
        <v>276</v>
      </c>
      <c r="AI34" s="36">
        <f t="shared" si="31"/>
        <v>920</v>
      </c>
      <c r="AJ34" s="13">
        <f>AJ17-AJ51</f>
        <v>2104</v>
      </c>
      <c r="AK34" s="36">
        <f t="shared" si="32"/>
        <v>374</v>
      </c>
      <c r="AL34" s="36">
        <f t="shared" si="32"/>
        <v>341</v>
      </c>
      <c r="AM34" s="36">
        <f t="shared" si="32"/>
        <v>299</v>
      </c>
      <c r="AN34" s="36">
        <f t="shared" si="32"/>
        <v>951</v>
      </c>
      <c r="AO34" s="13">
        <f>AO17-AO51</f>
        <v>1965</v>
      </c>
      <c r="AP34" s="36">
        <f>AP17-AP51</f>
        <v>570</v>
      </c>
    </row>
    <row r="35" spans="1:42">
      <c r="A35" s="35" t="s">
        <v>100</v>
      </c>
      <c r="B35" s="38">
        <v>9085</v>
      </c>
      <c r="C35" s="38">
        <v>15607</v>
      </c>
      <c r="D35" s="38">
        <v>11439</v>
      </c>
      <c r="E35" s="38">
        <v>23305</v>
      </c>
      <c r="F35" s="17">
        <v>59436</v>
      </c>
      <c r="G35" s="38">
        <v>13329</v>
      </c>
      <c r="H35" s="38">
        <v>19691</v>
      </c>
      <c r="I35" s="38">
        <v>27892</v>
      </c>
      <c r="J35" s="38">
        <v>27520</v>
      </c>
      <c r="K35" s="17">
        <v>88432</v>
      </c>
      <c r="L35" s="38">
        <v>24497</v>
      </c>
      <c r="M35" s="38">
        <v>21378</v>
      </c>
      <c r="N35" s="38">
        <v>21848</v>
      </c>
      <c r="O35" s="38">
        <v>26222</v>
      </c>
      <c r="P35" s="17">
        <v>93945</v>
      </c>
      <c r="Q35" s="38">
        <v>12699</v>
      </c>
      <c r="R35" s="38">
        <v>15471</v>
      </c>
      <c r="S35" s="38">
        <v>20249</v>
      </c>
      <c r="T35" s="38">
        <f t="shared" ref="T35:AH35" si="34">SUM(T31:T34)</f>
        <v>26250.5</v>
      </c>
      <c r="U35" s="17">
        <f t="shared" si="34"/>
        <v>74671</v>
      </c>
      <c r="V35" s="38">
        <f t="shared" si="34"/>
        <v>14505</v>
      </c>
      <c r="W35" s="38">
        <f t="shared" si="34"/>
        <v>14845</v>
      </c>
      <c r="X35" s="38">
        <f t="shared" si="34"/>
        <v>20517</v>
      </c>
      <c r="Y35" s="38">
        <f t="shared" si="34"/>
        <v>32740</v>
      </c>
      <c r="Z35" s="17">
        <f t="shared" si="34"/>
        <v>82608</v>
      </c>
      <c r="AA35" s="38">
        <f t="shared" si="34"/>
        <v>17039.199999999986</v>
      </c>
      <c r="AB35" s="38">
        <f t="shared" si="34"/>
        <v>19465.857900000003</v>
      </c>
      <c r="AC35" s="38">
        <f t="shared" si="34"/>
        <v>19213.5</v>
      </c>
      <c r="AD35" s="38">
        <f t="shared" si="34"/>
        <v>37742.359600000003</v>
      </c>
      <c r="AE35" s="17">
        <f t="shared" si="34"/>
        <v>93460.917499999981</v>
      </c>
      <c r="AF35" s="38">
        <f t="shared" si="34"/>
        <v>10367.5</v>
      </c>
      <c r="AG35" s="38">
        <f t="shared" si="34"/>
        <v>4383</v>
      </c>
      <c r="AH35" s="38">
        <f t="shared" si="34"/>
        <v>14277</v>
      </c>
      <c r="AI35" s="38">
        <f t="shared" ref="AI35:AK35" si="35">SUM(AI31:AI34)</f>
        <v>22773.5</v>
      </c>
      <c r="AJ35" s="17">
        <f t="shared" si="35"/>
        <v>51801</v>
      </c>
      <c r="AK35" s="38">
        <f t="shared" si="35"/>
        <v>9926</v>
      </c>
      <c r="AL35" s="38">
        <f t="shared" ref="AL35:AM35" si="36">SUM(AL31:AL34)</f>
        <v>12590</v>
      </c>
      <c r="AM35" s="38">
        <f t="shared" si="36"/>
        <v>12798</v>
      </c>
      <c r="AN35" s="38">
        <f t="shared" ref="AN35:AP35" si="37">SUM(AN31:AN34)</f>
        <v>27160</v>
      </c>
      <c r="AO35" s="17">
        <f t="shared" si="37"/>
        <v>62474</v>
      </c>
      <c r="AP35" s="38">
        <f t="shared" si="37"/>
        <v>13022</v>
      </c>
    </row>
    <row r="36" spans="1:42" ht="11.1" customHeight="1">
      <c r="A36" s="40"/>
      <c r="B36" s="36"/>
      <c r="C36" s="36"/>
      <c r="D36" s="36"/>
      <c r="E36" s="36"/>
      <c r="F36" s="13"/>
      <c r="G36" s="36"/>
      <c r="H36" s="36"/>
      <c r="I36" s="36"/>
      <c r="J36" s="36"/>
      <c r="K36" s="13"/>
      <c r="L36" s="36"/>
      <c r="M36" s="36"/>
      <c r="N36" s="36"/>
      <c r="O36" s="36"/>
      <c r="P36" s="13"/>
      <c r="Q36" s="36"/>
      <c r="R36" s="36"/>
      <c r="S36" s="36"/>
      <c r="T36" s="36"/>
      <c r="U36" s="13"/>
      <c r="V36" s="36"/>
      <c r="W36" s="36"/>
      <c r="X36" s="36"/>
      <c r="Y36" s="36"/>
      <c r="Z36" s="13"/>
      <c r="AA36" s="36"/>
      <c r="AB36" s="36"/>
      <c r="AC36" s="36"/>
      <c r="AD36" s="36"/>
      <c r="AE36" s="13"/>
      <c r="AF36" s="36"/>
      <c r="AG36" s="36"/>
      <c r="AH36" s="36"/>
      <c r="AI36" s="36"/>
      <c r="AJ36" s="13"/>
      <c r="AK36" s="36"/>
      <c r="AL36" s="36"/>
      <c r="AM36" s="36"/>
      <c r="AN36" s="36"/>
      <c r="AO36" s="13"/>
      <c r="AP36" s="36"/>
    </row>
    <row r="37" spans="1:42" ht="9" customHeight="1">
      <c r="A37" s="35"/>
      <c r="B37" s="39"/>
      <c r="C37" s="39"/>
      <c r="D37" s="39"/>
      <c r="E37" s="39"/>
      <c r="F37" s="24"/>
      <c r="G37" s="39"/>
      <c r="H37" s="39"/>
      <c r="I37" s="39"/>
      <c r="J37" s="39"/>
      <c r="K37" s="24"/>
      <c r="L37" s="39"/>
      <c r="M37" s="39"/>
      <c r="N37" s="39"/>
      <c r="O37" s="39"/>
      <c r="P37" s="24"/>
      <c r="Q37" s="39"/>
      <c r="R37" s="39"/>
      <c r="S37" s="39"/>
      <c r="T37" s="39"/>
      <c r="U37" s="24"/>
      <c r="V37" s="39"/>
      <c r="W37" s="39"/>
      <c r="X37" s="39"/>
      <c r="Y37" s="39"/>
      <c r="Z37" s="24"/>
      <c r="AA37" s="39"/>
      <c r="AB37" s="39"/>
      <c r="AC37" s="39"/>
      <c r="AD37" s="39"/>
      <c r="AE37" s="24"/>
      <c r="AF37" s="39"/>
      <c r="AG37" s="39"/>
      <c r="AH37" s="39"/>
      <c r="AI37" s="39"/>
      <c r="AJ37" s="24"/>
      <c r="AK37" s="39"/>
      <c r="AL37" s="39"/>
      <c r="AM37" s="39"/>
      <c r="AN37" s="39"/>
      <c r="AO37" s="24"/>
      <c r="AP37" s="39"/>
    </row>
    <row r="38" spans="1:42">
      <c r="A38" s="35" t="s">
        <v>134</v>
      </c>
      <c r="B38" s="42">
        <v>5452</v>
      </c>
      <c r="C38" s="42">
        <v>6347</v>
      </c>
      <c r="D38" s="42">
        <v>5210</v>
      </c>
      <c r="E38" s="42">
        <v>5242</v>
      </c>
      <c r="F38" s="29">
        <v>22251</v>
      </c>
      <c r="G38" s="42">
        <v>5165</v>
      </c>
      <c r="H38" s="42">
        <v>5788</v>
      </c>
      <c r="I38" s="42">
        <v>3547</v>
      </c>
      <c r="J38" s="42">
        <v>4245</v>
      </c>
      <c r="K38" s="29">
        <v>18745</v>
      </c>
      <c r="L38" s="42">
        <v>4646</v>
      </c>
      <c r="M38" s="42">
        <v>5095</v>
      </c>
      <c r="N38" s="42">
        <v>5861</v>
      </c>
      <c r="O38" s="42">
        <v>9107</v>
      </c>
      <c r="P38" s="29">
        <v>24709</v>
      </c>
      <c r="Q38" s="42">
        <v>9263</v>
      </c>
      <c r="R38" s="42">
        <v>6841</v>
      </c>
      <c r="S38" s="42">
        <v>24605</v>
      </c>
      <c r="T38" s="42">
        <v>19971</v>
      </c>
      <c r="U38" s="29">
        <v>60679</v>
      </c>
      <c r="V38" s="42">
        <f t="shared" ref="V38:AP38" si="38">V21-V55</f>
        <v>6397</v>
      </c>
      <c r="W38" s="42">
        <f t="shared" si="38"/>
        <v>5106</v>
      </c>
      <c r="X38" s="42">
        <f t="shared" si="38"/>
        <v>5243</v>
      </c>
      <c r="Y38" s="42">
        <f t="shared" si="38"/>
        <v>4587</v>
      </c>
      <c r="Z38" s="29">
        <f t="shared" si="38"/>
        <v>21331</v>
      </c>
      <c r="AA38" s="42">
        <f t="shared" si="38"/>
        <v>3734.4</v>
      </c>
      <c r="AB38" s="42">
        <f t="shared" si="38"/>
        <v>4224.1374099999994</v>
      </c>
      <c r="AC38" s="42">
        <f t="shared" si="38"/>
        <v>4177</v>
      </c>
      <c r="AD38" s="42">
        <f t="shared" si="38"/>
        <v>5495.8625899999997</v>
      </c>
      <c r="AE38" s="29">
        <f t="shared" si="38"/>
        <v>17631.399999999998</v>
      </c>
      <c r="AF38" s="42">
        <f t="shared" si="38"/>
        <v>5673.8303799999994</v>
      </c>
      <c r="AG38" s="42">
        <f t="shared" si="38"/>
        <v>5219.7303900000006</v>
      </c>
      <c r="AH38" s="42">
        <f t="shared" si="38"/>
        <v>8379</v>
      </c>
      <c r="AI38" s="42">
        <f t="shared" si="38"/>
        <v>2514.43923</v>
      </c>
      <c r="AJ38" s="29">
        <f t="shared" si="38"/>
        <v>21787</v>
      </c>
      <c r="AK38" s="42">
        <f t="shared" si="38"/>
        <v>1378</v>
      </c>
      <c r="AL38" s="42">
        <f t="shared" si="38"/>
        <v>1758</v>
      </c>
      <c r="AM38" s="42">
        <f t="shared" si="38"/>
        <v>1648</v>
      </c>
      <c r="AN38" s="42">
        <f t="shared" si="38"/>
        <v>2919</v>
      </c>
      <c r="AO38" s="29">
        <f t="shared" si="38"/>
        <v>7703</v>
      </c>
      <c r="AP38" s="42">
        <f t="shared" si="38"/>
        <v>2791</v>
      </c>
    </row>
    <row r="39" spans="1:42">
      <c r="A39" s="35"/>
      <c r="B39" s="39"/>
      <c r="C39" s="39"/>
      <c r="D39" s="39"/>
      <c r="E39" s="39"/>
      <c r="F39" s="24"/>
      <c r="G39" s="39"/>
      <c r="H39" s="39"/>
      <c r="I39" s="39"/>
      <c r="J39" s="39"/>
      <c r="K39" s="24"/>
      <c r="L39" s="39"/>
      <c r="M39" s="39"/>
      <c r="N39" s="39"/>
      <c r="O39" s="39"/>
      <c r="P39" s="24"/>
      <c r="Q39" s="39"/>
      <c r="R39" s="39"/>
      <c r="S39" s="39"/>
      <c r="T39" s="39"/>
      <c r="U39" s="24"/>
      <c r="V39" s="39"/>
      <c r="W39" s="39"/>
      <c r="X39" s="39"/>
      <c r="Y39" s="39"/>
      <c r="Z39" s="24"/>
      <c r="AA39" s="39"/>
      <c r="AB39" s="39"/>
      <c r="AC39" s="39"/>
      <c r="AD39" s="39"/>
      <c r="AE39" s="24"/>
      <c r="AF39" s="39"/>
      <c r="AG39" s="39"/>
      <c r="AH39" s="39"/>
      <c r="AI39" s="39"/>
      <c r="AJ39" s="24"/>
      <c r="AK39" s="39"/>
      <c r="AL39" s="39"/>
      <c r="AM39" s="39"/>
      <c r="AN39" s="39"/>
      <c r="AO39" s="24"/>
      <c r="AP39" s="39"/>
    </row>
    <row r="40" spans="1:42">
      <c r="A40" s="43" t="s">
        <v>12</v>
      </c>
      <c r="B40" s="44">
        <v>21789</v>
      </c>
      <c r="C40" s="44">
        <v>31351</v>
      </c>
      <c r="D40" s="44">
        <v>25300</v>
      </c>
      <c r="E40" s="44">
        <v>38713</v>
      </c>
      <c r="F40" s="34">
        <v>117153</v>
      </c>
      <c r="G40" s="44">
        <v>26230</v>
      </c>
      <c r="H40" s="44">
        <v>38125</v>
      </c>
      <c r="I40" s="44">
        <v>42712</v>
      </c>
      <c r="J40" s="44">
        <v>47450</v>
      </c>
      <c r="K40" s="34">
        <v>154517</v>
      </c>
      <c r="L40" s="44">
        <v>39952</v>
      </c>
      <c r="M40" s="44">
        <v>41466</v>
      </c>
      <c r="N40" s="44">
        <v>41651</v>
      </c>
      <c r="O40" s="44">
        <v>51587</v>
      </c>
      <c r="P40" s="34">
        <v>174656</v>
      </c>
      <c r="Q40" s="44">
        <v>32886</v>
      </c>
      <c r="R40" s="44">
        <v>38299</v>
      </c>
      <c r="S40" s="44">
        <v>58932</v>
      </c>
      <c r="T40" s="44">
        <f>T29+T35+T38</f>
        <v>65402.5</v>
      </c>
      <c r="U40" s="34">
        <f t="shared" ref="U40:AP40" si="39">U29+U35+U38</f>
        <v>195521</v>
      </c>
      <c r="V40" s="44">
        <f t="shared" si="39"/>
        <v>34292</v>
      </c>
      <c r="W40" s="44">
        <f t="shared" si="39"/>
        <v>37941</v>
      </c>
      <c r="X40" s="44">
        <f t="shared" si="39"/>
        <v>39917</v>
      </c>
      <c r="Y40" s="44">
        <f t="shared" si="39"/>
        <v>54324</v>
      </c>
      <c r="Z40" s="34">
        <f t="shared" si="39"/>
        <v>166474</v>
      </c>
      <c r="AA40" s="44">
        <f t="shared" si="39"/>
        <v>35057.599999999984</v>
      </c>
      <c r="AB40" s="44">
        <f t="shared" si="39"/>
        <v>45244.217830000009</v>
      </c>
      <c r="AC40" s="44">
        <f t="shared" si="39"/>
        <v>39270</v>
      </c>
      <c r="AD40" s="44">
        <f t="shared" si="39"/>
        <v>61920.499669999997</v>
      </c>
      <c r="AE40" s="34">
        <f t="shared" si="39"/>
        <v>181492.31749999998</v>
      </c>
      <c r="AF40" s="44">
        <f t="shared" si="39"/>
        <v>29816.420429999998</v>
      </c>
      <c r="AG40" s="44">
        <f t="shared" si="39"/>
        <v>16542.730390000001</v>
      </c>
      <c r="AH40" s="44">
        <f t="shared" si="39"/>
        <v>33427</v>
      </c>
      <c r="AI40" s="44">
        <f t="shared" si="39"/>
        <v>35676.849180000005</v>
      </c>
      <c r="AJ40" s="34">
        <f t="shared" si="39"/>
        <v>115463</v>
      </c>
      <c r="AK40" s="44">
        <f t="shared" si="39"/>
        <v>21473</v>
      </c>
      <c r="AL40" s="44">
        <f t="shared" si="39"/>
        <v>25352</v>
      </c>
      <c r="AM40" s="44">
        <f t="shared" si="39"/>
        <v>29115</v>
      </c>
      <c r="AN40" s="44">
        <f t="shared" si="39"/>
        <v>44537</v>
      </c>
      <c r="AO40" s="34">
        <f t="shared" si="39"/>
        <v>120477</v>
      </c>
      <c r="AP40" s="44">
        <f t="shared" si="39"/>
        <v>28265</v>
      </c>
    </row>
    <row r="41" spans="1:42" ht="20.100000000000001" customHeight="1">
      <c r="A41" s="11" t="s">
        <v>62</v>
      </c>
      <c r="B41" s="15"/>
      <c r="C41" s="15"/>
      <c r="D41" s="15"/>
      <c r="E41" s="15"/>
      <c r="F41" s="13"/>
      <c r="G41" s="15"/>
      <c r="H41" s="15"/>
      <c r="I41" s="15"/>
      <c r="J41" s="15"/>
      <c r="K41" s="13"/>
      <c r="L41" s="15"/>
      <c r="M41" s="15"/>
      <c r="N41" s="15"/>
      <c r="O41" s="15"/>
      <c r="P41" s="13"/>
      <c r="Q41" s="15"/>
      <c r="R41" s="15"/>
      <c r="S41" s="15"/>
      <c r="T41" s="15"/>
      <c r="U41" s="13"/>
      <c r="V41" s="15"/>
      <c r="W41" s="15"/>
      <c r="X41" s="15"/>
      <c r="Y41" s="15"/>
      <c r="Z41" s="13"/>
      <c r="AA41" s="15"/>
      <c r="AB41" s="15"/>
      <c r="AC41" s="15"/>
      <c r="AD41" s="15"/>
      <c r="AE41" s="13"/>
      <c r="AF41" s="15"/>
      <c r="AG41" s="15"/>
      <c r="AH41" s="15"/>
      <c r="AI41" s="15"/>
      <c r="AJ41" s="13"/>
      <c r="AK41" s="15"/>
      <c r="AL41" s="15"/>
      <c r="AM41" s="15"/>
      <c r="AN41" s="15"/>
      <c r="AO41" s="13"/>
      <c r="AP41" s="15"/>
    </row>
    <row r="42" spans="1:42" ht="9.6" customHeight="1">
      <c r="A42" s="11"/>
      <c r="B42" s="15"/>
      <c r="C42" s="15"/>
      <c r="D42" s="15"/>
      <c r="E42" s="15"/>
      <c r="F42" s="13"/>
      <c r="G42" s="15"/>
      <c r="H42" s="15"/>
      <c r="I42" s="15"/>
      <c r="J42" s="15"/>
      <c r="K42" s="13"/>
      <c r="L42" s="15"/>
      <c r="M42" s="15"/>
      <c r="N42" s="15"/>
      <c r="O42" s="15"/>
      <c r="P42" s="13"/>
      <c r="Q42" s="15"/>
      <c r="R42" s="15"/>
      <c r="S42" s="15"/>
      <c r="T42" s="15"/>
      <c r="U42" s="13"/>
      <c r="V42" s="15"/>
      <c r="W42" s="15"/>
      <c r="X42" s="15"/>
      <c r="Y42" s="15"/>
      <c r="Z42" s="13"/>
      <c r="AA42" s="15"/>
      <c r="AB42" s="15"/>
      <c r="AC42" s="15"/>
      <c r="AD42" s="15"/>
      <c r="AE42" s="13"/>
      <c r="AF42" s="15"/>
      <c r="AG42" s="15"/>
      <c r="AH42" s="15"/>
      <c r="AI42" s="15"/>
      <c r="AJ42" s="13"/>
      <c r="AK42" s="15"/>
      <c r="AL42" s="15"/>
      <c r="AM42" s="15"/>
      <c r="AN42" s="15"/>
      <c r="AO42" s="13"/>
      <c r="AP42" s="15"/>
    </row>
    <row r="43" spans="1:42" ht="16.5" customHeight="1">
      <c r="A43" s="12" t="s">
        <v>10</v>
      </c>
      <c r="B43" s="25">
        <v>11074</v>
      </c>
      <c r="C43" s="25">
        <v>18634</v>
      </c>
      <c r="D43" s="25">
        <v>13469</v>
      </c>
      <c r="E43" s="25">
        <v>19745</v>
      </c>
      <c r="F43" s="13">
        <v>62922</v>
      </c>
      <c r="G43" s="25">
        <v>13225</v>
      </c>
      <c r="H43" s="25">
        <v>28488</v>
      </c>
      <c r="I43" s="25">
        <v>13929</v>
      </c>
      <c r="J43" s="25">
        <v>22003</v>
      </c>
      <c r="K43" s="13">
        <v>77645</v>
      </c>
      <c r="L43" s="25">
        <v>22823</v>
      </c>
      <c r="M43" s="25">
        <v>17127</v>
      </c>
      <c r="N43" s="25">
        <v>12448</v>
      </c>
      <c r="O43" s="25">
        <v>16798</v>
      </c>
      <c r="P43" s="13">
        <v>69196</v>
      </c>
      <c r="Q43" s="25">
        <v>17467</v>
      </c>
      <c r="R43" s="25">
        <v>16998</v>
      </c>
      <c r="S43" s="25">
        <v>18114</v>
      </c>
      <c r="T43" s="25">
        <v>19211</v>
      </c>
      <c r="U43" s="13">
        <v>71789</v>
      </c>
      <c r="V43" s="25">
        <v>18782</v>
      </c>
      <c r="W43" s="25">
        <v>24280</v>
      </c>
      <c r="X43" s="25">
        <v>14461</v>
      </c>
      <c r="Y43" s="25">
        <v>15250</v>
      </c>
      <c r="Z43" s="13">
        <f>SUM(V43:Y43)</f>
        <v>72773</v>
      </c>
      <c r="AA43" s="252">
        <v>19775</v>
      </c>
      <c r="AB43" s="252">
        <v>23961</v>
      </c>
      <c r="AC43" s="252">
        <v>17866</v>
      </c>
      <c r="AD43" s="252">
        <v>16990</v>
      </c>
      <c r="AE43" s="13">
        <f>SUM(AA43:AD43)</f>
        <v>78592</v>
      </c>
      <c r="AF43" s="25">
        <v>4443</v>
      </c>
      <c r="AG43" s="25">
        <v>-30</v>
      </c>
      <c r="AH43" s="252">
        <v>3079</v>
      </c>
      <c r="AI43" s="252">
        <v>6239</v>
      </c>
      <c r="AJ43" s="13">
        <f>SUM(AF43:AI43)</f>
        <v>13731</v>
      </c>
      <c r="AK43" s="25">
        <v>8251</v>
      </c>
      <c r="AL43" s="25">
        <v>6861</v>
      </c>
      <c r="AM43" s="252">
        <v>7293</v>
      </c>
      <c r="AN43" s="252">
        <v>22377</v>
      </c>
      <c r="AO43" s="13">
        <f>SUM(AK43:AN43)</f>
        <v>44782</v>
      </c>
      <c r="AP43" s="25">
        <v>13557</v>
      </c>
    </row>
    <row r="44" spans="1:42" ht="16.5" customHeight="1">
      <c r="A44" s="12" t="s">
        <v>63</v>
      </c>
      <c r="B44" s="25">
        <v>7184</v>
      </c>
      <c r="C44" s="25">
        <v>12875</v>
      </c>
      <c r="D44" s="25">
        <v>8876</v>
      </c>
      <c r="E44" s="25">
        <v>13456</v>
      </c>
      <c r="F44" s="13">
        <v>42391</v>
      </c>
      <c r="G44" s="25">
        <v>9930</v>
      </c>
      <c r="H44" s="25">
        <v>23324</v>
      </c>
      <c r="I44" s="25">
        <v>11615</v>
      </c>
      <c r="J44" s="25">
        <v>18631</v>
      </c>
      <c r="K44" s="13">
        <v>63500</v>
      </c>
      <c r="L44" s="25">
        <v>17489</v>
      </c>
      <c r="M44" s="25">
        <v>14791</v>
      </c>
      <c r="N44" s="25">
        <v>9340</v>
      </c>
      <c r="O44" s="25">
        <v>13085</v>
      </c>
      <c r="P44" s="13">
        <v>54705</v>
      </c>
      <c r="Q44" s="25">
        <v>10250</v>
      </c>
      <c r="R44" s="25">
        <v>13668</v>
      </c>
      <c r="S44" s="25">
        <v>9351</v>
      </c>
      <c r="T44" s="25">
        <v>14066</v>
      </c>
      <c r="U44" s="13">
        <v>47337</v>
      </c>
      <c r="V44" s="25">
        <v>12740</v>
      </c>
      <c r="W44" s="25">
        <v>18621</v>
      </c>
      <c r="X44" s="25">
        <v>8081</v>
      </c>
      <c r="Y44" s="25">
        <v>9415</v>
      </c>
      <c r="Z44" s="13">
        <v>48856</v>
      </c>
      <c r="AA44" s="249">
        <v>11935</v>
      </c>
      <c r="AB44" s="249">
        <v>19318</v>
      </c>
      <c r="AC44" s="249">
        <v>9524</v>
      </c>
      <c r="AD44" s="249">
        <v>7669</v>
      </c>
      <c r="AE44" s="13">
        <f>SUM(AA44:AD44)</f>
        <v>48446</v>
      </c>
      <c r="AF44" s="25">
        <v>-1618</v>
      </c>
      <c r="AG44" s="25">
        <v>-6501</v>
      </c>
      <c r="AH44" s="252">
        <v>-2491</v>
      </c>
      <c r="AI44" s="252">
        <v>1110</v>
      </c>
      <c r="AJ44" s="13">
        <f>SUM(AF44:AI44)</f>
        <v>-9500</v>
      </c>
      <c r="AK44" s="25">
        <v>1883</v>
      </c>
      <c r="AL44" s="25">
        <v>1790</v>
      </c>
      <c r="AM44" s="252">
        <v>3626</v>
      </c>
      <c r="AN44" s="252">
        <v>14462</v>
      </c>
      <c r="AO44" s="13">
        <f>SUM(AK44:AN44)</f>
        <v>21761</v>
      </c>
      <c r="AP44" s="25">
        <v>6198</v>
      </c>
    </row>
    <row r="45" spans="1:42" ht="16.5" hidden="1" customHeight="1">
      <c r="A45" s="14" t="s">
        <v>64</v>
      </c>
      <c r="B45" s="25">
        <v>671</v>
      </c>
      <c r="C45" s="25">
        <v>585</v>
      </c>
      <c r="D45" s="25">
        <v>570</v>
      </c>
      <c r="E45" s="25">
        <v>1321</v>
      </c>
      <c r="F45" s="13">
        <v>3147</v>
      </c>
      <c r="G45" s="25">
        <v>654</v>
      </c>
      <c r="H45" s="25">
        <v>819</v>
      </c>
      <c r="I45" s="25">
        <v>521</v>
      </c>
      <c r="J45" s="25">
        <v>1906</v>
      </c>
      <c r="K45" s="13">
        <v>3900</v>
      </c>
      <c r="L45" s="25">
        <v>1187</v>
      </c>
      <c r="M45" s="25">
        <v>1211</v>
      </c>
      <c r="N45" s="25">
        <v>779</v>
      </c>
      <c r="O45" s="25">
        <v>1467</v>
      </c>
      <c r="P45" s="13">
        <v>4644</v>
      </c>
      <c r="Q45" s="25">
        <v>688</v>
      </c>
      <c r="R45" s="25">
        <v>790</v>
      </c>
      <c r="S45" s="25">
        <v>1094</v>
      </c>
      <c r="T45" s="25">
        <v>1317</v>
      </c>
      <c r="U45" s="13">
        <v>3890</v>
      </c>
      <c r="V45" s="25">
        <v>0</v>
      </c>
      <c r="W45" s="25">
        <v>0</v>
      </c>
      <c r="X45" s="25">
        <v>0</v>
      </c>
      <c r="Y45" s="25">
        <v>0</v>
      </c>
      <c r="Z45" s="13">
        <v>0</v>
      </c>
      <c r="AA45" s="202">
        <v>0</v>
      </c>
      <c r="AB45" s="202">
        <v>0</v>
      </c>
      <c r="AC45" s="202">
        <v>0</v>
      </c>
      <c r="AD45" s="202">
        <v>0</v>
      </c>
      <c r="AE45" s="13">
        <f>SUM(AA45:AD45)</f>
        <v>0</v>
      </c>
      <c r="AF45" s="25">
        <v>0</v>
      </c>
      <c r="AG45" s="25">
        <v>0</v>
      </c>
      <c r="AH45" s="252">
        <v>0</v>
      </c>
      <c r="AI45" s="252">
        <v>0</v>
      </c>
      <c r="AJ45" s="13">
        <f>SUM(AF45:AI45)</f>
        <v>0</v>
      </c>
      <c r="AK45" s="25">
        <v>0</v>
      </c>
      <c r="AL45" s="25">
        <v>0</v>
      </c>
      <c r="AM45" s="252">
        <v>0</v>
      </c>
      <c r="AN45" s="252">
        <v>0</v>
      </c>
      <c r="AO45" s="13">
        <f>SUM(AK45:AN45)</f>
        <v>0</v>
      </c>
      <c r="AP45" s="25">
        <v>0</v>
      </c>
    </row>
    <row r="46" spans="1:42">
      <c r="A46" s="11" t="s">
        <v>99</v>
      </c>
      <c r="B46" s="16">
        <v>18929</v>
      </c>
      <c r="C46" s="16">
        <v>32094</v>
      </c>
      <c r="D46" s="16">
        <v>22915</v>
      </c>
      <c r="E46" s="16">
        <v>34522</v>
      </c>
      <c r="F46" s="17">
        <v>108460</v>
      </c>
      <c r="G46" s="16">
        <v>23809</v>
      </c>
      <c r="H46" s="16">
        <v>52631</v>
      </c>
      <c r="I46" s="16">
        <v>26065</v>
      </c>
      <c r="J46" s="16">
        <v>42540</v>
      </c>
      <c r="K46" s="17">
        <v>145045</v>
      </c>
      <c r="L46" s="16">
        <v>41499</v>
      </c>
      <c r="M46" s="16">
        <v>33129</v>
      </c>
      <c r="N46" s="16">
        <v>22567</v>
      </c>
      <c r="O46" s="16">
        <v>31350</v>
      </c>
      <c r="P46" s="17">
        <v>128545</v>
      </c>
      <c r="Q46" s="16">
        <v>28405</v>
      </c>
      <c r="R46" s="16">
        <v>31456</v>
      </c>
      <c r="S46" s="16">
        <v>28559</v>
      </c>
      <c r="T46" s="16">
        <f t="shared" ref="T46:AF46" si="40">SUM(T43:T45)</f>
        <v>34594</v>
      </c>
      <c r="U46" s="17">
        <f t="shared" si="40"/>
        <v>123016</v>
      </c>
      <c r="V46" s="16">
        <f t="shared" si="40"/>
        <v>31522</v>
      </c>
      <c r="W46" s="16">
        <f t="shared" si="40"/>
        <v>42901</v>
      </c>
      <c r="X46" s="16">
        <f t="shared" si="40"/>
        <v>22542</v>
      </c>
      <c r="Y46" s="16">
        <f t="shared" si="40"/>
        <v>24665</v>
      </c>
      <c r="Z46" s="17">
        <f t="shared" si="40"/>
        <v>121629</v>
      </c>
      <c r="AA46" s="16">
        <f t="shared" si="40"/>
        <v>31710</v>
      </c>
      <c r="AB46" s="16">
        <f t="shared" si="40"/>
        <v>43279</v>
      </c>
      <c r="AC46" s="250">
        <f>SUM(AC43:AC45)</f>
        <v>27390</v>
      </c>
      <c r="AD46" s="16">
        <f t="shared" si="40"/>
        <v>24659</v>
      </c>
      <c r="AE46" s="17">
        <f t="shared" si="40"/>
        <v>127038</v>
      </c>
      <c r="AF46" s="16">
        <f t="shared" si="40"/>
        <v>2825</v>
      </c>
      <c r="AG46" s="16">
        <f t="shared" ref="AG46:AH46" si="41">SUM(AG43:AG45)</f>
        <v>-6531</v>
      </c>
      <c r="AH46" s="250">
        <f t="shared" si="41"/>
        <v>588</v>
      </c>
      <c r="AI46" s="250">
        <f t="shared" ref="AI46:AK46" si="42">SUM(AI43:AI45)</f>
        <v>7349</v>
      </c>
      <c r="AJ46" s="17">
        <f t="shared" si="42"/>
        <v>4231</v>
      </c>
      <c r="AK46" s="16">
        <f t="shared" si="42"/>
        <v>10134</v>
      </c>
      <c r="AL46" s="16">
        <f t="shared" ref="AL46:AM46" si="43">SUM(AL43:AL45)</f>
        <v>8651</v>
      </c>
      <c r="AM46" s="250">
        <f t="shared" si="43"/>
        <v>10919</v>
      </c>
      <c r="AN46" s="250">
        <f t="shared" ref="AN46:AP46" si="44">SUM(AN43:AN45)</f>
        <v>36839</v>
      </c>
      <c r="AO46" s="17">
        <f t="shared" si="44"/>
        <v>66543</v>
      </c>
      <c r="AP46" s="16">
        <f t="shared" si="44"/>
        <v>19755</v>
      </c>
    </row>
    <row r="47" spans="1:42">
      <c r="A47" s="11"/>
      <c r="B47" s="22"/>
      <c r="C47" s="22"/>
      <c r="D47" s="22"/>
      <c r="E47" s="23"/>
      <c r="F47" s="24"/>
      <c r="G47" s="22"/>
      <c r="H47" s="22"/>
      <c r="I47" s="22"/>
      <c r="J47" s="23"/>
      <c r="K47" s="24"/>
      <c r="L47" s="22"/>
      <c r="M47" s="22"/>
      <c r="N47" s="22"/>
      <c r="O47" s="23"/>
      <c r="P47" s="24"/>
      <c r="Q47" s="22"/>
      <c r="R47" s="22"/>
      <c r="S47" s="22"/>
      <c r="T47" s="22"/>
      <c r="U47" s="24"/>
      <c r="V47" s="232"/>
      <c r="W47" s="22"/>
      <c r="X47" s="22"/>
      <c r="Y47" s="22"/>
      <c r="Z47" s="24"/>
      <c r="AA47" s="232"/>
      <c r="AB47" s="232"/>
      <c r="AC47" s="159"/>
      <c r="AD47" s="22"/>
      <c r="AE47" s="24"/>
      <c r="AF47" s="232"/>
      <c r="AG47" s="232"/>
      <c r="AH47" s="260"/>
      <c r="AI47" s="260"/>
      <c r="AJ47" s="24"/>
      <c r="AK47" s="232"/>
      <c r="AL47" s="232"/>
      <c r="AM47" s="260"/>
      <c r="AN47" s="260"/>
      <c r="AO47" s="24"/>
      <c r="AP47" s="232"/>
    </row>
    <row r="48" spans="1:42">
      <c r="A48" s="14" t="s">
        <v>65</v>
      </c>
      <c r="B48" s="99">
        <v>4102.8351999999995</v>
      </c>
      <c r="C48" s="99">
        <v>11003.24252</v>
      </c>
      <c r="D48" s="99">
        <v>7030.0452700000005</v>
      </c>
      <c r="E48" s="99">
        <v>22647.662379999998</v>
      </c>
      <c r="F48" s="50">
        <f>SUM(B48:E48)</f>
        <v>44783.785369999998</v>
      </c>
      <c r="G48" s="99">
        <v>7531</v>
      </c>
      <c r="H48" s="99">
        <v>12716</v>
      </c>
      <c r="I48" s="99">
        <v>12589</v>
      </c>
      <c r="J48" s="99">
        <v>22429</v>
      </c>
      <c r="K48" s="50">
        <f>SUM(G48:J48)</f>
        <v>55265</v>
      </c>
      <c r="L48" s="99">
        <v>6648</v>
      </c>
      <c r="M48" s="99">
        <v>12464</v>
      </c>
      <c r="N48" s="99">
        <v>15964</v>
      </c>
      <c r="O48" s="99">
        <v>20372</v>
      </c>
      <c r="P48" s="50">
        <f>SUM(L48:O48)</f>
        <v>55448</v>
      </c>
      <c r="Q48" s="99">
        <v>5741</v>
      </c>
      <c r="R48" s="99">
        <v>12263</v>
      </c>
      <c r="S48" s="99">
        <v>17768</v>
      </c>
      <c r="T48" s="99">
        <v>21962</v>
      </c>
      <c r="U48" s="50">
        <v>57734</v>
      </c>
      <c r="V48" s="99">
        <v>14292</v>
      </c>
      <c r="W48" s="99">
        <v>10133</v>
      </c>
      <c r="X48" s="99">
        <v>13064</v>
      </c>
      <c r="Y48" s="99">
        <v>22530</v>
      </c>
      <c r="Z48" s="50">
        <v>60019</v>
      </c>
      <c r="AA48" s="99">
        <v>7052</v>
      </c>
      <c r="AB48" s="113">
        <v>8019</v>
      </c>
      <c r="AC48" s="249">
        <v>11652</v>
      </c>
      <c r="AD48" s="99">
        <v>31445</v>
      </c>
      <c r="AE48" s="50">
        <f t="shared" ref="AE48:AE51" si="45">AA48+AB48+AC48+AD48</f>
        <v>58168</v>
      </c>
      <c r="AF48" s="99">
        <v>3176</v>
      </c>
      <c r="AG48" s="99">
        <v>2650</v>
      </c>
      <c r="AH48" s="155">
        <v>8671</v>
      </c>
      <c r="AI48" s="155">
        <v>10319</v>
      </c>
      <c r="AJ48" s="50">
        <f t="shared" ref="AJ48:AJ51" si="46">AF48+AG48+AH48+AI48</f>
        <v>24816</v>
      </c>
      <c r="AK48" s="99">
        <v>3012</v>
      </c>
      <c r="AL48" s="99">
        <v>10548</v>
      </c>
      <c r="AM48" s="155">
        <v>8086</v>
      </c>
      <c r="AN48" s="155">
        <v>13335</v>
      </c>
      <c r="AO48" s="50">
        <f t="shared" ref="AO48:AO51" si="47">AK48+AL48+AM48+AN48</f>
        <v>34981</v>
      </c>
      <c r="AP48" s="99">
        <v>3976</v>
      </c>
    </row>
    <row r="49" spans="1:110">
      <c r="A49" s="12" t="s">
        <v>69</v>
      </c>
      <c r="B49" s="25">
        <v>98</v>
      </c>
      <c r="C49" s="25">
        <v>504</v>
      </c>
      <c r="D49" s="25">
        <v>504</v>
      </c>
      <c r="E49" s="25">
        <v>1219</v>
      </c>
      <c r="F49" s="13">
        <v>2325</v>
      </c>
      <c r="G49" s="25">
        <v>687</v>
      </c>
      <c r="H49" s="25">
        <v>745</v>
      </c>
      <c r="I49" s="25">
        <v>516</v>
      </c>
      <c r="J49" s="25">
        <v>2925</v>
      </c>
      <c r="K49" s="13">
        <v>4873</v>
      </c>
      <c r="L49" s="25">
        <v>504</v>
      </c>
      <c r="M49" s="25">
        <v>954</v>
      </c>
      <c r="N49" s="25">
        <v>1638</v>
      </c>
      <c r="O49" s="25">
        <v>2036</v>
      </c>
      <c r="P49" s="26">
        <v>5132</v>
      </c>
      <c r="Q49" s="25">
        <v>88</v>
      </c>
      <c r="R49" s="25">
        <v>176</v>
      </c>
      <c r="S49" s="25">
        <v>624</v>
      </c>
      <c r="T49" s="25">
        <v>1462</v>
      </c>
      <c r="U49" s="26">
        <v>2349</v>
      </c>
      <c r="V49" s="25">
        <v>0</v>
      </c>
      <c r="W49" s="25">
        <v>246</v>
      </c>
      <c r="X49" s="25">
        <v>529</v>
      </c>
      <c r="Y49" s="25">
        <v>1206</v>
      </c>
      <c r="Z49" s="13">
        <v>1982</v>
      </c>
      <c r="AA49" s="25">
        <v>295</v>
      </c>
      <c r="AB49" s="25">
        <v>870</v>
      </c>
      <c r="AC49" s="252">
        <v>136</v>
      </c>
      <c r="AD49" s="25">
        <v>1311.9865600000001</v>
      </c>
      <c r="AE49" s="13">
        <f t="shared" si="45"/>
        <v>2612.9865600000003</v>
      </c>
      <c r="AF49" s="25">
        <v>179</v>
      </c>
      <c r="AG49" s="25">
        <v>48</v>
      </c>
      <c r="AH49" s="252">
        <v>-117</v>
      </c>
      <c r="AI49" s="252">
        <v>419</v>
      </c>
      <c r="AJ49" s="13">
        <f t="shared" si="46"/>
        <v>529</v>
      </c>
      <c r="AK49" s="25">
        <v>156</v>
      </c>
      <c r="AL49" s="25">
        <v>347</v>
      </c>
      <c r="AM49" s="252">
        <v>280</v>
      </c>
      <c r="AN49" s="252">
        <v>560</v>
      </c>
      <c r="AO49" s="13">
        <f t="shared" si="47"/>
        <v>1343</v>
      </c>
      <c r="AP49" s="25">
        <v>252</v>
      </c>
    </row>
    <row r="50" spans="1:110">
      <c r="A50" s="14" t="s">
        <v>101</v>
      </c>
      <c r="B50" s="15">
        <v>3001.0345799999996</v>
      </c>
      <c r="C50" s="15">
        <v>2781.3595299999997</v>
      </c>
      <c r="D50" s="15">
        <v>3207.4749600000014</v>
      </c>
      <c r="E50" s="15">
        <v>3377.6862300000012</v>
      </c>
      <c r="F50" s="13">
        <v>12367.5553</v>
      </c>
      <c r="G50" s="15">
        <v>3281</v>
      </c>
      <c r="H50" s="15">
        <v>3089</v>
      </c>
      <c r="I50" s="15">
        <v>3521</v>
      </c>
      <c r="J50" s="15">
        <v>2810</v>
      </c>
      <c r="K50" s="13">
        <v>12701</v>
      </c>
      <c r="L50" s="15">
        <v>3439</v>
      </c>
      <c r="M50" s="15">
        <v>3370</v>
      </c>
      <c r="N50" s="15">
        <v>3399</v>
      </c>
      <c r="O50" s="15">
        <v>3452</v>
      </c>
      <c r="P50" s="13">
        <v>13660</v>
      </c>
      <c r="Q50" s="15">
        <v>4249</v>
      </c>
      <c r="R50" s="15">
        <v>4434</v>
      </c>
      <c r="S50" s="15">
        <v>4624</v>
      </c>
      <c r="T50" s="15">
        <v>4969</v>
      </c>
      <c r="U50" s="13">
        <v>18275</v>
      </c>
      <c r="V50" s="15">
        <v>6205</v>
      </c>
      <c r="W50" s="15">
        <v>5088</v>
      </c>
      <c r="X50" s="15">
        <v>5996</v>
      </c>
      <c r="Y50" s="15">
        <v>4702</v>
      </c>
      <c r="Z50" s="13">
        <v>21991</v>
      </c>
      <c r="AA50" s="15">
        <v>5281</v>
      </c>
      <c r="AB50" s="15">
        <v>5640</v>
      </c>
      <c r="AC50" s="69">
        <v>6125</v>
      </c>
      <c r="AD50" s="15">
        <v>5963.7959000000001</v>
      </c>
      <c r="AE50" s="13">
        <f t="shared" si="45"/>
        <v>23009.795900000001</v>
      </c>
      <c r="AF50" s="15">
        <v>758.5</v>
      </c>
      <c r="AG50" s="15">
        <v>-1908</v>
      </c>
      <c r="AH50" s="69">
        <v>794</v>
      </c>
      <c r="AI50" s="69">
        <v>3423.5</v>
      </c>
      <c r="AJ50" s="13">
        <f t="shared" si="46"/>
        <v>3068</v>
      </c>
      <c r="AK50" s="15">
        <v>3823</v>
      </c>
      <c r="AL50" s="15">
        <v>5075</v>
      </c>
      <c r="AM50" s="69">
        <v>6462</v>
      </c>
      <c r="AN50" s="69">
        <v>12212</v>
      </c>
      <c r="AO50" s="13">
        <f t="shared" si="47"/>
        <v>27572</v>
      </c>
      <c r="AP50" s="15">
        <v>7870</v>
      </c>
    </row>
    <row r="51" spans="1:110">
      <c r="A51" s="14" t="s">
        <v>102</v>
      </c>
      <c r="B51" s="15">
        <v>186.91399999999999</v>
      </c>
      <c r="C51" s="15">
        <v>605.50918999999999</v>
      </c>
      <c r="D51" s="15">
        <v>483.58886000000007</v>
      </c>
      <c r="E51" s="15">
        <v>198.60446000000002</v>
      </c>
      <c r="F51" s="13">
        <v>1474.6165099999998</v>
      </c>
      <c r="G51" s="15">
        <v>616</v>
      </c>
      <c r="H51" s="15">
        <v>417</v>
      </c>
      <c r="I51" s="15">
        <v>378</v>
      </c>
      <c r="J51" s="15">
        <v>694</v>
      </c>
      <c r="K51" s="13">
        <v>2105</v>
      </c>
      <c r="L51" s="15">
        <v>-32</v>
      </c>
      <c r="M51" s="15">
        <v>711</v>
      </c>
      <c r="N51" s="15">
        <v>314</v>
      </c>
      <c r="O51" s="15">
        <v>937</v>
      </c>
      <c r="P51" s="13">
        <v>1930</v>
      </c>
      <c r="Q51" s="15">
        <v>430</v>
      </c>
      <c r="R51" s="15">
        <v>405</v>
      </c>
      <c r="S51" s="15">
        <v>247</v>
      </c>
      <c r="T51" s="15">
        <v>883</v>
      </c>
      <c r="U51" s="13">
        <v>1965</v>
      </c>
      <c r="V51" s="15">
        <v>-45</v>
      </c>
      <c r="W51" s="15">
        <v>563</v>
      </c>
      <c r="X51" s="15">
        <v>581</v>
      </c>
      <c r="Y51" s="15">
        <v>707</v>
      </c>
      <c r="Z51" s="13">
        <v>1806</v>
      </c>
      <c r="AA51" s="15">
        <v>475</v>
      </c>
      <c r="AB51" s="15">
        <v>841</v>
      </c>
      <c r="AC51" s="69">
        <v>505</v>
      </c>
      <c r="AD51" s="15">
        <v>803</v>
      </c>
      <c r="AE51" s="13">
        <f t="shared" si="45"/>
        <v>2624</v>
      </c>
      <c r="AF51" s="15">
        <v>610</v>
      </c>
      <c r="AG51" s="15">
        <v>-564</v>
      </c>
      <c r="AH51" s="69">
        <v>31</v>
      </c>
      <c r="AI51" s="69">
        <v>-515</v>
      </c>
      <c r="AJ51" s="13">
        <f t="shared" si="46"/>
        <v>-438</v>
      </c>
      <c r="AK51" s="15">
        <v>63</v>
      </c>
      <c r="AL51" s="15">
        <v>142</v>
      </c>
      <c r="AM51" s="69">
        <v>64</v>
      </c>
      <c r="AN51" s="69">
        <v>129</v>
      </c>
      <c r="AO51" s="13">
        <f t="shared" si="47"/>
        <v>398</v>
      </c>
      <c r="AP51" s="15">
        <v>100</v>
      </c>
    </row>
    <row r="52" spans="1:110">
      <c r="A52" s="11" t="s">
        <v>100</v>
      </c>
      <c r="B52" s="16">
        <v>7388.7837799999988</v>
      </c>
      <c r="C52" s="16">
        <v>14894.11124</v>
      </c>
      <c r="D52" s="16">
        <v>11225.109090000002</v>
      </c>
      <c r="E52" s="16">
        <v>27442.95307</v>
      </c>
      <c r="F52" s="17">
        <v>60950.957179999998</v>
      </c>
      <c r="G52" s="16">
        <v>12115</v>
      </c>
      <c r="H52" s="16">
        <v>16967</v>
      </c>
      <c r="I52" s="16">
        <v>17004</v>
      </c>
      <c r="J52" s="16">
        <v>28858</v>
      </c>
      <c r="K52" s="17">
        <v>74944</v>
      </c>
      <c r="L52" s="16">
        <v>10559</v>
      </c>
      <c r="M52" s="16">
        <v>17499</v>
      </c>
      <c r="N52" s="16">
        <v>21315</v>
      </c>
      <c r="O52" s="16">
        <v>26797</v>
      </c>
      <c r="P52" s="17">
        <v>76170</v>
      </c>
      <c r="Q52" s="16">
        <v>10508</v>
      </c>
      <c r="R52" s="16">
        <v>17278</v>
      </c>
      <c r="S52" s="16">
        <v>23263</v>
      </c>
      <c r="T52" s="16">
        <v>29276</v>
      </c>
      <c r="U52" s="17">
        <f t="shared" ref="U52:AH52" si="48">SUM(U48:U51)</f>
        <v>80323</v>
      </c>
      <c r="V52" s="16">
        <f t="shared" si="48"/>
        <v>20452</v>
      </c>
      <c r="W52" s="16">
        <f t="shared" si="48"/>
        <v>16030</v>
      </c>
      <c r="X52" s="16">
        <f t="shared" si="48"/>
        <v>20170</v>
      </c>
      <c r="Y52" s="16">
        <f t="shared" si="48"/>
        <v>29145</v>
      </c>
      <c r="Z52" s="17">
        <f t="shared" si="48"/>
        <v>85798</v>
      </c>
      <c r="AA52" s="16">
        <f t="shared" si="48"/>
        <v>13103</v>
      </c>
      <c r="AB52" s="16">
        <f t="shared" si="48"/>
        <v>15370</v>
      </c>
      <c r="AC52" s="250">
        <f t="shared" si="48"/>
        <v>18418</v>
      </c>
      <c r="AD52" s="16">
        <f t="shared" si="48"/>
        <v>39523.782460000002</v>
      </c>
      <c r="AE52" s="17">
        <f t="shared" si="48"/>
        <v>86414.782460000002</v>
      </c>
      <c r="AF52" s="250">
        <f t="shared" si="48"/>
        <v>4723.5</v>
      </c>
      <c r="AG52" s="250">
        <f t="shared" si="48"/>
        <v>226</v>
      </c>
      <c r="AH52" s="250">
        <f t="shared" si="48"/>
        <v>9379</v>
      </c>
      <c r="AI52" s="250">
        <f t="shared" ref="AI52:AK52" si="49">SUM(AI48:AI51)</f>
        <v>13646.5</v>
      </c>
      <c r="AJ52" s="17">
        <f t="shared" si="49"/>
        <v>27975</v>
      </c>
      <c r="AK52" s="250">
        <f t="shared" si="49"/>
        <v>7054</v>
      </c>
      <c r="AL52" s="250">
        <f t="shared" ref="AL52:AM52" si="50">SUM(AL48:AL51)</f>
        <v>16112</v>
      </c>
      <c r="AM52" s="250">
        <f t="shared" si="50"/>
        <v>14892</v>
      </c>
      <c r="AN52" s="250">
        <f t="shared" ref="AN52:AP52" si="51">SUM(AN48:AN51)</f>
        <v>26236</v>
      </c>
      <c r="AO52" s="17">
        <f t="shared" si="51"/>
        <v>64294</v>
      </c>
      <c r="AP52" s="250">
        <f t="shared" si="51"/>
        <v>12198</v>
      </c>
    </row>
    <row r="53" spans="1:110" ht="10.5" customHeight="1">
      <c r="A53" s="14"/>
      <c r="B53" s="15"/>
      <c r="C53" s="15"/>
      <c r="D53" s="15"/>
      <c r="E53" s="27"/>
      <c r="F53" s="13"/>
      <c r="G53" s="15"/>
      <c r="H53" s="15"/>
      <c r="I53" s="15"/>
      <c r="J53" s="27"/>
      <c r="K53" s="13"/>
      <c r="L53" s="15"/>
      <c r="M53" s="15"/>
      <c r="N53" s="15"/>
      <c r="O53" s="27"/>
      <c r="P53" s="13"/>
      <c r="Q53" s="15"/>
      <c r="R53" s="15"/>
      <c r="S53" s="15"/>
      <c r="T53" s="15"/>
      <c r="U53" s="13"/>
      <c r="V53" s="15"/>
      <c r="W53" s="15"/>
      <c r="X53" s="15"/>
      <c r="Y53" s="15"/>
      <c r="Z53" s="13"/>
      <c r="AA53" s="15"/>
      <c r="AB53" s="15"/>
      <c r="AC53" s="69"/>
      <c r="AD53" s="15"/>
      <c r="AE53" s="13"/>
      <c r="AF53" s="69"/>
      <c r="AG53" s="69"/>
      <c r="AH53" s="69"/>
      <c r="AI53" s="69"/>
      <c r="AJ53" s="13"/>
      <c r="AK53" s="69"/>
      <c r="AL53" s="69"/>
      <c r="AM53" s="69"/>
      <c r="AN53" s="69"/>
      <c r="AO53" s="13"/>
      <c r="AP53" s="69"/>
    </row>
    <row r="54" spans="1:110" ht="7.5" customHeight="1">
      <c r="A54" s="11"/>
      <c r="B54" s="22"/>
      <c r="C54" s="22"/>
      <c r="D54" s="22"/>
      <c r="E54" s="23"/>
      <c r="F54" s="24"/>
      <c r="G54" s="22"/>
      <c r="H54" s="22"/>
      <c r="I54" s="22"/>
      <c r="J54" s="23"/>
      <c r="K54" s="24"/>
      <c r="L54" s="22"/>
      <c r="M54" s="22"/>
      <c r="N54" s="22"/>
      <c r="O54" s="23"/>
      <c r="P54" s="24"/>
      <c r="Q54" s="22"/>
      <c r="R54" s="22"/>
      <c r="S54" s="22"/>
      <c r="T54" s="22"/>
      <c r="U54" s="24"/>
      <c r="V54" s="22"/>
      <c r="W54" s="22"/>
      <c r="X54" s="22"/>
      <c r="Y54" s="22"/>
      <c r="Z54" s="29"/>
      <c r="AA54" s="22"/>
      <c r="AB54" s="22"/>
      <c r="AC54" s="159"/>
      <c r="AD54" s="22"/>
      <c r="AE54" s="29"/>
      <c r="AF54" s="159"/>
      <c r="AG54" s="159"/>
      <c r="AH54" s="159"/>
      <c r="AI54" s="159"/>
      <c r="AJ54" s="29"/>
      <c r="AK54" s="159"/>
      <c r="AL54" s="159"/>
      <c r="AM54" s="159"/>
      <c r="AN54" s="159"/>
      <c r="AO54" s="29"/>
      <c r="AP54" s="159"/>
    </row>
    <row r="55" spans="1:110">
      <c r="A55" s="11" t="s">
        <v>134</v>
      </c>
      <c r="B55" s="30">
        <v>90</v>
      </c>
      <c r="C55" s="30">
        <v>806</v>
      </c>
      <c r="D55" s="30">
        <v>1302</v>
      </c>
      <c r="E55" s="30">
        <v>1779</v>
      </c>
      <c r="F55" s="31">
        <v>3977</v>
      </c>
      <c r="G55" s="30">
        <v>57</v>
      </c>
      <c r="H55" s="30">
        <v>-563</v>
      </c>
      <c r="I55" s="30">
        <v>-680</v>
      </c>
      <c r="J55" s="30">
        <v>485</v>
      </c>
      <c r="K55" s="31">
        <v>-701</v>
      </c>
      <c r="L55" s="30">
        <v>118</v>
      </c>
      <c r="M55" s="30">
        <v>-351</v>
      </c>
      <c r="N55" s="30">
        <v>1017</v>
      </c>
      <c r="O55" s="30">
        <v>-2821</v>
      </c>
      <c r="P55" s="31">
        <v>-2037</v>
      </c>
      <c r="Q55" s="30">
        <v>-3142</v>
      </c>
      <c r="R55" s="30">
        <v>725</v>
      </c>
      <c r="S55" s="30">
        <v>-11954</v>
      </c>
      <c r="T55" s="30">
        <v>-3722</v>
      </c>
      <c r="U55" s="31">
        <v>-18093</v>
      </c>
      <c r="V55" s="30">
        <v>-1282</v>
      </c>
      <c r="W55" s="30">
        <v>1473</v>
      </c>
      <c r="X55" s="30">
        <v>-521</v>
      </c>
      <c r="Y55" s="30">
        <v>830</v>
      </c>
      <c r="Z55" s="29">
        <v>502</v>
      </c>
      <c r="AA55" s="30">
        <v>327</v>
      </c>
      <c r="AB55" s="30">
        <v>904</v>
      </c>
      <c r="AC55" s="253">
        <v>1312</v>
      </c>
      <c r="AD55" s="30">
        <v>-1824</v>
      </c>
      <c r="AE55" s="29">
        <v>719</v>
      </c>
      <c r="AF55" s="30">
        <v>-2462.6999999999998</v>
      </c>
      <c r="AG55" s="30">
        <v>-1383</v>
      </c>
      <c r="AH55" s="253">
        <v>-6138</v>
      </c>
      <c r="AI55" s="253">
        <v>-682.3</v>
      </c>
      <c r="AJ55" s="29">
        <v>-10666</v>
      </c>
      <c r="AK55" s="30">
        <v>93</v>
      </c>
      <c r="AL55" s="30">
        <v>840</v>
      </c>
      <c r="AM55" s="253">
        <v>1676</v>
      </c>
      <c r="AN55" s="253">
        <v>960</v>
      </c>
      <c r="AO55" s="29">
        <v>3569</v>
      </c>
      <c r="AP55" s="30">
        <v>-182</v>
      </c>
    </row>
    <row r="56" spans="1:110" ht="11.1" customHeight="1">
      <c r="A56" s="11"/>
      <c r="B56" s="22"/>
      <c r="C56" s="22"/>
      <c r="D56" s="22"/>
      <c r="E56" s="23"/>
      <c r="F56" s="24"/>
      <c r="G56" s="22"/>
      <c r="H56" s="22"/>
      <c r="I56" s="22"/>
      <c r="J56" s="23"/>
      <c r="K56" s="24"/>
      <c r="L56" s="22"/>
      <c r="M56" s="22"/>
      <c r="N56" s="22"/>
      <c r="O56" s="23"/>
      <c r="P56" s="24"/>
      <c r="Q56" s="22"/>
      <c r="R56" s="22"/>
      <c r="S56" s="22"/>
      <c r="T56" s="22"/>
      <c r="U56" s="24"/>
      <c r="V56" s="22"/>
      <c r="W56" s="22"/>
      <c r="X56" s="22"/>
      <c r="Y56" s="22"/>
      <c r="Z56" s="24"/>
      <c r="AA56" s="22"/>
      <c r="AB56" s="22"/>
      <c r="AC56" s="159"/>
      <c r="AD56" s="22"/>
      <c r="AE56" s="24"/>
      <c r="AF56" s="22"/>
      <c r="AG56" s="22"/>
      <c r="AH56" s="159"/>
      <c r="AI56" s="159"/>
      <c r="AJ56" s="24"/>
      <c r="AK56" s="22"/>
      <c r="AL56" s="22"/>
      <c r="AM56" s="159"/>
      <c r="AN56" s="159"/>
      <c r="AO56" s="24"/>
      <c r="AP56" s="22"/>
    </row>
    <row r="57" spans="1:110">
      <c r="A57" s="45" t="s">
        <v>12</v>
      </c>
      <c r="B57" s="33">
        <v>26407.783779999998</v>
      </c>
      <c r="C57" s="33">
        <v>47794.111239999998</v>
      </c>
      <c r="D57" s="33">
        <v>35442.109089999998</v>
      </c>
      <c r="E57" s="33">
        <v>63743.953070000003</v>
      </c>
      <c r="F57" s="34">
        <v>173387.95718</v>
      </c>
      <c r="G57" s="33">
        <v>35981</v>
      </c>
      <c r="H57" s="33">
        <v>69035</v>
      </c>
      <c r="I57" s="33">
        <v>42389</v>
      </c>
      <c r="J57" s="33">
        <v>71883</v>
      </c>
      <c r="K57" s="34">
        <v>219288</v>
      </c>
      <c r="L57" s="33">
        <v>52176</v>
      </c>
      <c r="M57" s="33">
        <v>50277</v>
      </c>
      <c r="N57" s="33">
        <v>44899</v>
      </c>
      <c r="O57" s="33">
        <v>55326</v>
      </c>
      <c r="P57" s="34">
        <v>202678</v>
      </c>
      <c r="Q57" s="33">
        <v>35771</v>
      </c>
      <c r="R57" s="33">
        <v>49459</v>
      </c>
      <c r="S57" s="33">
        <v>39868</v>
      </c>
      <c r="T57" s="33">
        <f t="shared" ref="T57:AP57" si="52">T46+T52+T55</f>
        <v>60148</v>
      </c>
      <c r="U57" s="34">
        <f t="shared" si="52"/>
        <v>185246</v>
      </c>
      <c r="V57" s="33">
        <f t="shared" si="52"/>
        <v>50692</v>
      </c>
      <c r="W57" s="33">
        <f t="shared" si="52"/>
        <v>60404</v>
      </c>
      <c r="X57" s="33">
        <f t="shared" si="52"/>
        <v>42191</v>
      </c>
      <c r="Y57" s="33">
        <f t="shared" si="52"/>
        <v>54640</v>
      </c>
      <c r="Z57" s="34">
        <f t="shared" si="52"/>
        <v>207929</v>
      </c>
      <c r="AA57" s="33">
        <f t="shared" si="52"/>
        <v>45140</v>
      </c>
      <c r="AB57" s="33">
        <f t="shared" si="52"/>
        <v>59553</v>
      </c>
      <c r="AC57" s="254">
        <f t="shared" si="52"/>
        <v>47120</v>
      </c>
      <c r="AD57" s="33">
        <f t="shared" si="52"/>
        <v>62358.782460000002</v>
      </c>
      <c r="AE57" s="34">
        <f t="shared" si="52"/>
        <v>214171.78246000002</v>
      </c>
      <c r="AF57" s="33">
        <f t="shared" si="52"/>
        <v>5085.8</v>
      </c>
      <c r="AG57" s="33">
        <f t="shared" si="52"/>
        <v>-7688</v>
      </c>
      <c r="AH57" s="254">
        <f t="shared" si="52"/>
        <v>3829</v>
      </c>
      <c r="AI57" s="254">
        <f t="shared" si="52"/>
        <v>20313.2</v>
      </c>
      <c r="AJ57" s="34">
        <f t="shared" si="52"/>
        <v>21540</v>
      </c>
      <c r="AK57" s="33">
        <f t="shared" si="52"/>
        <v>17281</v>
      </c>
      <c r="AL57" s="33">
        <f t="shared" si="52"/>
        <v>25603</v>
      </c>
      <c r="AM57" s="254">
        <f t="shared" si="52"/>
        <v>27487</v>
      </c>
      <c r="AN57" s="254">
        <f t="shared" si="52"/>
        <v>64035</v>
      </c>
      <c r="AO57" s="34">
        <f t="shared" si="52"/>
        <v>134406</v>
      </c>
      <c r="AP57" s="33">
        <f t="shared" si="52"/>
        <v>31771</v>
      </c>
    </row>
    <row r="58" spans="1:110">
      <c r="A58" s="46" t="s">
        <v>13</v>
      </c>
      <c r="B58" s="47">
        <v>0.54791589207573466</v>
      </c>
      <c r="C58" s="47">
        <v>0.60387951310181265</v>
      </c>
      <c r="D58" s="47">
        <v>0.58348499288173139</v>
      </c>
      <c r="E58" s="47">
        <v>0.62215351091349802</v>
      </c>
      <c r="F58" s="48">
        <v>0.59677629915902108</v>
      </c>
      <c r="G58" s="47">
        <v>0.57837038465866164</v>
      </c>
      <c r="H58" s="47">
        <v>0.64422359089212389</v>
      </c>
      <c r="I58" s="47">
        <v>0.49810225496762672</v>
      </c>
      <c r="J58" s="47">
        <v>0.60237319098656705</v>
      </c>
      <c r="K58" s="48">
        <v>0.58663741790505741</v>
      </c>
      <c r="L58" s="47">
        <v>0.56634248002778742</v>
      </c>
      <c r="M58" s="47">
        <v>0.54802001242601617</v>
      </c>
      <c r="N58" s="47">
        <v>0.51876372039283647</v>
      </c>
      <c r="O58" s="47">
        <v>0.51748618035224903</v>
      </c>
      <c r="P58" s="48">
        <v>0.53713155983823346</v>
      </c>
      <c r="Q58" s="47">
        <v>0.52101023930553325</v>
      </c>
      <c r="R58" s="47">
        <v>0.5635839467626883</v>
      </c>
      <c r="S58" s="47">
        <v>0.40352226720647771</v>
      </c>
      <c r="T58" s="47">
        <f t="shared" ref="T58:AP58" si="53">T57/T23</f>
        <v>0.47907415741076298</v>
      </c>
      <c r="U58" s="48">
        <f t="shared" si="53"/>
        <v>0.4865074967105868</v>
      </c>
      <c r="V58" s="47">
        <f t="shared" si="53"/>
        <v>0.59648875082368447</v>
      </c>
      <c r="W58" s="47">
        <f t="shared" si="53"/>
        <v>0.61420509431084447</v>
      </c>
      <c r="X58" s="47">
        <f t="shared" si="53"/>
        <v>0.51384761533589907</v>
      </c>
      <c r="Y58" s="47">
        <f t="shared" si="53"/>
        <v>0.5014500201901545</v>
      </c>
      <c r="Z58" s="48">
        <f t="shared" si="53"/>
        <v>0.55536443545823866</v>
      </c>
      <c r="AA58" s="47">
        <f t="shared" si="53"/>
        <v>0.56285973645096632</v>
      </c>
      <c r="AB58" s="47">
        <f t="shared" si="53"/>
        <v>0.56826890286921272</v>
      </c>
      <c r="AC58" s="47">
        <f t="shared" si="53"/>
        <v>0.5454334992475981</v>
      </c>
      <c r="AD58" s="47">
        <f t="shared" si="53"/>
        <v>0.50176329788235152</v>
      </c>
      <c r="AE58" s="48">
        <f t="shared" si="53"/>
        <v>0.54129698014465266</v>
      </c>
      <c r="AF58" s="47">
        <f t="shared" si="53"/>
        <v>0.14571565755250718</v>
      </c>
      <c r="AG58" s="256">
        <f t="shared" si="53"/>
        <v>-0.86823648619300309</v>
      </c>
      <c r="AH58" s="256">
        <f t="shared" si="53"/>
        <v>0.1027753918831866</v>
      </c>
      <c r="AI58" s="256">
        <f t="shared" si="53"/>
        <v>0.36280018141609355</v>
      </c>
      <c r="AJ58" s="48">
        <f t="shared" si="53"/>
        <v>0.15722283453647001</v>
      </c>
      <c r="AK58" s="47">
        <f t="shared" si="53"/>
        <v>0.44591526036022089</v>
      </c>
      <c r="AL58" s="256">
        <f t="shared" si="53"/>
        <v>0.50246295751152981</v>
      </c>
      <c r="AM58" s="256">
        <f t="shared" si="53"/>
        <v>0.48561888272499204</v>
      </c>
      <c r="AN58" s="256">
        <f t="shared" si="53"/>
        <v>0.58979294845816599</v>
      </c>
      <c r="AO58" s="48">
        <f t="shared" si="53"/>
        <v>0.52732430173844469</v>
      </c>
      <c r="AP58" s="47">
        <f t="shared" si="53"/>
        <v>0.5291991471783597</v>
      </c>
    </row>
    <row r="59" spans="1:110" ht="20.100000000000001" customHeight="1">
      <c r="A59" s="11" t="s">
        <v>14</v>
      </c>
      <c r="B59" s="12"/>
      <c r="C59" s="12"/>
      <c r="D59" s="12"/>
      <c r="E59" s="12"/>
      <c r="F59" s="13"/>
      <c r="G59" s="12"/>
      <c r="H59" s="12"/>
      <c r="I59" s="12"/>
      <c r="J59" s="12"/>
      <c r="K59" s="13"/>
      <c r="L59" s="110"/>
      <c r="M59" s="110"/>
      <c r="N59" s="110"/>
      <c r="O59" s="110"/>
      <c r="P59" s="13"/>
      <c r="Q59" s="110"/>
      <c r="R59" s="110"/>
      <c r="S59" s="110"/>
      <c r="T59" s="110"/>
      <c r="U59" s="13"/>
      <c r="V59" s="110"/>
      <c r="W59" s="110"/>
      <c r="X59" s="110"/>
      <c r="Y59" s="110"/>
      <c r="Z59" s="13"/>
      <c r="AA59" s="110"/>
      <c r="AB59" s="110"/>
      <c r="AC59" s="110"/>
      <c r="AD59" s="110"/>
      <c r="AE59" s="13"/>
      <c r="AF59" s="110"/>
      <c r="AG59" s="110"/>
      <c r="AH59" s="110"/>
      <c r="AI59" s="110"/>
      <c r="AJ59" s="13"/>
      <c r="AK59" s="110"/>
      <c r="AL59" s="110"/>
      <c r="AM59" s="110"/>
      <c r="AN59" s="110"/>
      <c r="AO59" s="13"/>
      <c r="AP59" s="110"/>
    </row>
    <row r="60" spans="1:110">
      <c r="A60" s="14" t="s">
        <v>15</v>
      </c>
      <c r="B60" s="49">
        <v>21312</v>
      </c>
      <c r="C60" s="49">
        <v>23498</v>
      </c>
      <c r="D60" s="49">
        <v>23513</v>
      </c>
      <c r="E60" s="49">
        <v>24937</v>
      </c>
      <c r="F60" s="50">
        <v>93260</v>
      </c>
      <c r="G60" s="49">
        <v>28352</v>
      </c>
      <c r="H60" s="49">
        <v>29022.677604529101</v>
      </c>
      <c r="I60" s="49">
        <v>24973</v>
      </c>
      <c r="J60" s="49">
        <v>32997.292540680297</v>
      </c>
      <c r="K60" s="50">
        <v>115344.9701452094</v>
      </c>
      <c r="L60" s="111">
        <v>28919</v>
      </c>
      <c r="M60" s="111">
        <v>33101</v>
      </c>
      <c r="N60" s="111">
        <v>30686</v>
      </c>
      <c r="O60" s="111">
        <v>32038</v>
      </c>
      <c r="P60" s="50">
        <v>124744</v>
      </c>
      <c r="Q60" s="111">
        <v>30941</v>
      </c>
      <c r="R60" s="111">
        <v>28589</v>
      </c>
      <c r="S60" s="111">
        <v>25540</v>
      </c>
      <c r="T60" s="111">
        <v>25329</v>
      </c>
      <c r="U60" s="50">
        <v>110400</v>
      </c>
      <c r="V60" s="111">
        <v>28083</v>
      </c>
      <c r="W60" s="111">
        <v>32608</v>
      </c>
      <c r="X60" s="111">
        <v>26654</v>
      </c>
      <c r="Y60" s="217">
        <v>30132</v>
      </c>
      <c r="Z60" s="196">
        <f>SUM(V60:Y60)</f>
        <v>117477</v>
      </c>
      <c r="AA60" s="111">
        <v>27649</v>
      </c>
      <c r="AB60" s="111">
        <v>32136</v>
      </c>
      <c r="AC60" s="248">
        <v>29482</v>
      </c>
      <c r="AD60" s="217">
        <v>34188.999649999998</v>
      </c>
      <c r="AE60" s="196">
        <f t="shared" ref="AE60:AE69" si="54">AA60+AB60+AC60+AD60</f>
        <v>123455.99965</v>
      </c>
      <c r="AF60" s="111">
        <v>28636</v>
      </c>
      <c r="AG60" s="111">
        <v>29796</v>
      </c>
      <c r="AH60" s="248">
        <v>24815</v>
      </c>
      <c r="AI60" s="248">
        <f>AI61+AI62</f>
        <v>25238</v>
      </c>
      <c r="AJ60" s="196">
        <f t="shared" ref="AJ60:AJ69" si="55">AF60+AG60+AH60+AI60</f>
        <v>108485</v>
      </c>
      <c r="AK60" s="111">
        <f>AK61+AK62</f>
        <v>25209</v>
      </c>
      <c r="AL60" s="111">
        <f>AL61+AL62</f>
        <v>28807</v>
      </c>
      <c r="AM60" s="248">
        <f>AM61+AM62</f>
        <v>28377</v>
      </c>
      <c r="AN60" s="248">
        <f>AN61+AN62</f>
        <v>34929</v>
      </c>
      <c r="AO60" s="196">
        <f t="shared" ref="AO60:AO69" si="56">AK60+AL60+AM60+AN60</f>
        <v>117322</v>
      </c>
      <c r="AP60" s="111">
        <f>AP61+AP62</f>
        <v>30181</v>
      </c>
    </row>
    <row r="61" spans="1:110" s="203" customFormat="1">
      <c r="A61" s="204" t="s">
        <v>111</v>
      </c>
      <c r="B61" s="49">
        <v>3188</v>
      </c>
      <c r="C61" s="49">
        <v>4714.9348799999998</v>
      </c>
      <c r="D61" s="49">
        <v>3425.1670899999999</v>
      </c>
      <c r="E61" s="49">
        <v>3799.87192</v>
      </c>
      <c r="F61" s="196">
        <v>15127.973889999999</v>
      </c>
      <c r="G61" s="49">
        <v>5575.2451200000005</v>
      </c>
      <c r="H61" s="49">
        <v>5103</v>
      </c>
      <c r="I61" s="49">
        <v>4252.2940899999994</v>
      </c>
      <c r="J61" s="49">
        <v>6949</v>
      </c>
      <c r="K61" s="196">
        <v>21879.539209999999</v>
      </c>
      <c r="L61" s="49">
        <v>5873.3760300000004</v>
      </c>
      <c r="M61" s="111">
        <v>8869.9043199999996</v>
      </c>
      <c r="N61" s="111">
        <v>7741.7571699999999</v>
      </c>
      <c r="O61" s="111">
        <v>8037.562789999999</v>
      </c>
      <c r="P61" s="196">
        <v>30522.600310000002</v>
      </c>
      <c r="Q61" s="111">
        <v>5264</v>
      </c>
      <c r="R61" s="111">
        <v>6189</v>
      </c>
      <c r="S61" s="111">
        <v>5198</v>
      </c>
      <c r="T61" s="217">
        <v>3742</v>
      </c>
      <c r="U61" s="196">
        <v>20393</v>
      </c>
      <c r="V61" s="217">
        <v>4417</v>
      </c>
      <c r="W61" s="217">
        <v>6242</v>
      </c>
      <c r="X61" s="217">
        <v>4840</v>
      </c>
      <c r="Y61" s="217">
        <v>4603</v>
      </c>
      <c r="Z61" s="196">
        <f>SUM(V61:Y61)</f>
        <v>20102</v>
      </c>
      <c r="AA61" s="217">
        <v>3903</v>
      </c>
      <c r="AB61" s="217">
        <v>6484.8019100000001</v>
      </c>
      <c r="AC61" s="248">
        <v>4983</v>
      </c>
      <c r="AD61" s="217">
        <v>5379.1980899999999</v>
      </c>
      <c r="AE61" s="196">
        <f t="shared" si="54"/>
        <v>20750</v>
      </c>
      <c r="AF61" s="248">
        <v>3707</v>
      </c>
      <c r="AG61" s="248">
        <v>6467</v>
      </c>
      <c r="AH61" s="248">
        <v>5151</v>
      </c>
      <c r="AI61" s="248">
        <v>5327</v>
      </c>
      <c r="AJ61" s="196">
        <f t="shared" si="55"/>
        <v>20652</v>
      </c>
      <c r="AK61" s="248">
        <v>4944</v>
      </c>
      <c r="AL61" s="248">
        <v>6396</v>
      </c>
      <c r="AM61" s="248">
        <v>5706</v>
      </c>
      <c r="AN61" s="248">
        <v>6730</v>
      </c>
      <c r="AO61" s="196">
        <f t="shared" si="56"/>
        <v>23776</v>
      </c>
      <c r="AP61" s="248">
        <v>5726</v>
      </c>
      <c r="AQ61" s="276"/>
      <c r="AR61" s="272"/>
      <c r="AS61" s="272"/>
      <c r="AT61" s="272"/>
      <c r="AU61" s="273"/>
      <c r="AV61" s="273"/>
      <c r="AW61" s="273"/>
      <c r="AX61" s="273"/>
      <c r="AY61" s="273"/>
      <c r="AZ61" s="273"/>
      <c r="BA61" s="273"/>
      <c r="BB61" s="273"/>
      <c r="BC61" s="273"/>
      <c r="BD61" s="273"/>
      <c r="BE61" s="273"/>
      <c r="BF61" s="273"/>
      <c r="BG61" s="273"/>
      <c r="BH61" s="273"/>
      <c r="BI61" s="273"/>
      <c r="BJ61" s="273"/>
      <c r="BK61" s="273"/>
      <c r="BL61" s="273"/>
      <c r="BM61" s="273"/>
      <c r="BN61" s="273"/>
      <c r="BO61" s="273"/>
      <c r="BP61" s="273"/>
      <c r="BQ61" s="273"/>
      <c r="BR61" s="273"/>
      <c r="BS61" s="273"/>
      <c r="BT61" s="273"/>
      <c r="BU61" s="273"/>
      <c r="BV61" s="269"/>
      <c r="BW61" s="269"/>
      <c r="BX61" s="269"/>
      <c r="BY61" s="269"/>
      <c r="BZ61" s="269"/>
      <c r="CA61" s="269"/>
      <c r="CB61" s="269"/>
      <c r="CC61" s="269"/>
      <c r="CD61" s="269"/>
      <c r="CE61" s="269"/>
      <c r="CF61" s="269"/>
      <c r="CG61" s="269"/>
      <c r="CH61" s="269"/>
      <c r="CI61" s="269"/>
      <c r="CJ61" s="269"/>
      <c r="CK61" s="269"/>
      <c r="CL61" s="269"/>
      <c r="CM61" s="269"/>
      <c r="CN61" s="269"/>
      <c r="CO61" s="269"/>
      <c r="CP61" s="269"/>
      <c r="CQ61" s="269"/>
      <c r="CR61" s="269"/>
      <c r="CS61" s="269"/>
      <c r="CT61" s="269"/>
      <c r="CU61" s="269"/>
      <c r="CV61" s="269"/>
      <c r="CW61" s="269"/>
      <c r="CX61" s="269"/>
      <c r="CY61" s="269"/>
      <c r="CZ61" s="269"/>
      <c r="DA61" s="269"/>
      <c r="DB61" s="269"/>
      <c r="DC61" s="269"/>
      <c r="DD61" s="269"/>
      <c r="DE61" s="269"/>
      <c r="DF61" s="269"/>
    </row>
    <row r="62" spans="1:110" s="203" customFormat="1">
      <c r="A62" s="49" t="s">
        <v>112</v>
      </c>
      <c r="B62" s="49">
        <v>18124</v>
      </c>
      <c r="C62" s="49">
        <v>18783.065119999999</v>
      </c>
      <c r="D62" s="49">
        <v>20087.832910000001</v>
      </c>
      <c r="E62" s="49">
        <v>21137.128079999999</v>
      </c>
      <c r="F62" s="196">
        <v>78132.026109999992</v>
      </c>
      <c r="G62" s="49">
        <v>22776.75488</v>
      </c>
      <c r="H62" s="49">
        <v>23919.677604529101</v>
      </c>
      <c r="I62" s="49">
        <v>20720.705910000001</v>
      </c>
      <c r="J62" s="49">
        <v>26048.292540680297</v>
      </c>
      <c r="K62" s="196">
        <v>93465.430935209399</v>
      </c>
      <c r="L62" s="111">
        <v>23045.623970000001</v>
      </c>
      <c r="M62" s="111">
        <v>24231.095679999999</v>
      </c>
      <c r="N62" s="111">
        <v>22944.242829999999</v>
      </c>
      <c r="O62" s="111">
        <v>24000.43721</v>
      </c>
      <c r="P62" s="196">
        <v>94221.399690000006</v>
      </c>
      <c r="Q62" s="111">
        <v>25677</v>
      </c>
      <c r="R62" s="111">
        <v>22400</v>
      </c>
      <c r="S62" s="111">
        <v>20342</v>
      </c>
      <c r="T62" s="111">
        <f t="shared" ref="T62:X62" si="57">T60-T61</f>
        <v>21587</v>
      </c>
      <c r="U62" s="196">
        <f t="shared" si="57"/>
        <v>90007</v>
      </c>
      <c r="V62" s="111">
        <f t="shared" si="57"/>
        <v>23666</v>
      </c>
      <c r="W62" s="111">
        <f t="shared" si="57"/>
        <v>26366</v>
      </c>
      <c r="X62" s="111">
        <f t="shared" si="57"/>
        <v>21814</v>
      </c>
      <c r="Y62" s="111">
        <v>25529</v>
      </c>
      <c r="Z62" s="196">
        <f>Z60-Z61</f>
        <v>97375</v>
      </c>
      <c r="AA62" s="111">
        <f t="shared" ref="AA62:AC62" si="58">AA60-AA61</f>
        <v>23746</v>
      </c>
      <c r="AB62" s="111">
        <f t="shared" si="58"/>
        <v>25651.198089999998</v>
      </c>
      <c r="AC62" s="248">
        <f t="shared" si="58"/>
        <v>24499</v>
      </c>
      <c r="AD62" s="111">
        <v>28809.801560000004</v>
      </c>
      <c r="AE62" s="196">
        <f t="shared" si="54"/>
        <v>102705.99965</v>
      </c>
      <c r="AF62" s="111">
        <f t="shared" ref="AF62:AG62" si="59">AF60-AF61</f>
        <v>24929</v>
      </c>
      <c r="AG62" s="111">
        <f t="shared" si="59"/>
        <v>23329</v>
      </c>
      <c r="AH62" s="248">
        <v>19664</v>
      </c>
      <c r="AI62" s="248">
        <v>19911</v>
      </c>
      <c r="AJ62" s="196">
        <f t="shared" si="55"/>
        <v>87833</v>
      </c>
      <c r="AK62" s="111">
        <v>20265</v>
      </c>
      <c r="AL62" s="111">
        <v>22411</v>
      </c>
      <c r="AM62" s="248">
        <v>22671</v>
      </c>
      <c r="AN62" s="248">
        <v>28199</v>
      </c>
      <c r="AO62" s="196">
        <f t="shared" si="56"/>
        <v>93546</v>
      </c>
      <c r="AP62" s="111">
        <v>24455</v>
      </c>
      <c r="AQ62" s="276"/>
      <c r="AR62" s="272"/>
      <c r="AS62" s="272"/>
      <c r="AT62" s="272"/>
      <c r="AU62" s="273"/>
      <c r="AV62" s="273"/>
      <c r="AW62" s="273"/>
      <c r="AX62" s="273"/>
      <c r="AY62" s="273"/>
      <c r="AZ62" s="273"/>
      <c r="BA62" s="273"/>
      <c r="BB62" s="273"/>
      <c r="BC62" s="273"/>
      <c r="BD62" s="273"/>
      <c r="BE62" s="273"/>
      <c r="BF62" s="273"/>
      <c r="BG62" s="273"/>
      <c r="BH62" s="273"/>
      <c r="BI62" s="273"/>
      <c r="BJ62" s="273"/>
      <c r="BK62" s="273"/>
      <c r="BL62" s="273"/>
      <c r="BM62" s="273"/>
      <c r="BN62" s="273"/>
      <c r="BO62" s="273"/>
      <c r="BP62" s="273"/>
      <c r="BQ62" s="273"/>
      <c r="BR62" s="273"/>
      <c r="BS62" s="273"/>
      <c r="BT62" s="273"/>
      <c r="BU62" s="273"/>
      <c r="BV62" s="269"/>
      <c r="BW62" s="269"/>
      <c r="BX62" s="269"/>
      <c r="BY62" s="269"/>
      <c r="BZ62" s="269"/>
      <c r="CA62" s="269"/>
      <c r="CB62" s="269"/>
      <c r="CC62" s="269"/>
      <c r="CD62" s="269"/>
      <c r="CE62" s="269"/>
      <c r="CF62" s="269"/>
      <c r="CG62" s="269"/>
      <c r="CH62" s="269"/>
      <c r="CI62" s="269"/>
      <c r="CJ62" s="269"/>
      <c r="CK62" s="269"/>
      <c r="CL62" s="269"/>
      <c r="CM62" s="269"/>
      <c r="CN62" s="269"/>
      <c r="CO62" s="269"/>
      <c r="CP62" s="269"/>
      <c r="CQ62" s="269"/>
      <c r="CR62" s="269"/>
      <c r="CS62" s="269"/>
      <c r="CT62" s="269"/>
      <c r="CU62" s="269"/>
      <c r="CV62" s="269"/>
      <c r="CW62" s="269"/>
      <c r="CX62" s="269"/>
      <c r="CY62" s="269"/>
      <c r="CZ62" s="269"/>
      <c r="DA62" s="269"/>
      <c r="DB62" s="269"/>
      <c r="DC62" s="269"/>
      <c r="DD62" s="269"/>
      <c r="DE62" s="269"/>
      <c r="DF62" s="269"/>
    </row>
    <row r="63" spans="1:110" s="194" customFormat="1">
      <c r="A63" s="195" t="s">
        <v>16</v>
      </c>
      <c r="B63" s="49">
        <v>3599</v>
      </c>
      <c r="C63" s="49">
        <v>3309</v>
      </c>
      <c r="D63" s="49">
        <v>4560</v>
      </c>
      <c r="E63" s="49">
        <v>4628</v>
      </c>
      <c r="F63" s="196">
        <v>16096</v>
      </c>
      <c r="G63" s="49">
        <v>4542.4119199999996</v>
      </c>
      <c r="H63" s="49">
        <v>2347.0159399999998</v>
      </c>
      <c r="I63" s="49">
        <v>2722</v>
      </c>
      <c r="J63" s="49">
        <v>3119</v>
      </c>
      <c r="K63" s="196">
        <v>12730.42786</v>
      </c>
      <c r="L63" s="111">
        <v>3708</v>
      </c>
      <c r="M63" s="111">
        <v>3434.9154199999998</v>
      </c>
      <c r="N63" s="111">
        <v>4460</v>
      </c>
      <c r="O63" s="111">
        <v>4712.5257300000003</v>
      </c>
      <c r="P63" s="196">
        <v>16315.441149999999</v>
      </c>
      <c r="Q63" s="111">
        <v>4334</v>
      </c>
      <c r="R63" s="111">
        <v>5678</v>
      </c>
      <c r="S63" s="111">
        <v>4626</v>
      </c>
      <c r="T63" s="111">
        <v>6217</v>
      </c>
      <c r="U63" s="196">
        <f t="shared" ref="U63:U69" si="60">SUM(Q63:T63)</f>
        <v>20855</v>
      </c>
      <c r="V63" s="111">
        <v>3592</v>
      </c>
      <c r="W63" s="111">
        <v>3922</v>
      </c>
      <c r="X63" s="111">
        <v>4028</v>
      </c>
      <c r="Y63" s="111">
        <v>2186</v>
      </c>
      <c r="Z63" s="196">
        <v>13728</v>
      </c>
      <c r="AA63" s="111">
        <v>1136</v>
      </c>
      <c r="AB63" s="111">
        <v>1222.41175</v>
      </c>
      <c r="AC63" s="248">
        <v>1359</v>
      </c>
      <c r="AD63" s="111">
        <v>1485.5882499999996</v>
      </c>
      <c r="AE63" s="196">
        <f t="shared" si="54"/>
        <v>5203</v>
      </c>
      <c r="AF63" s="111">
        <v>2200</v>
      </c>
      <c r="AG63" s="111">
        <v>1232</v>
      </c>
      <c r="AH63" s="248">
        <v>1130</v>
      </c>
      <c r="AI63" s="248">
        <v>1056</v>
      </c>
      <c r="AJ63" s="196">
        <f t="shared" si="55"/>
        <v>5618</v>
      </c>
      <c r="AK63" s="111">
        <v>1471</v>
      </c>
      <c r="AL63" s="111">
        <v>2200</v>
      </c>
      <c r="AM63" s="248">
        <v>2025</v>
      </c>
      <c r="AN63" s="248">
        <v>1248</v>
      </c>
      <c r="AO63" s="196">
        <f t="shared" si="56"/>
        <v>6944</v>
      </c>
      <c r="AP63" s="111">
        <v>1196</v>
      </c>
      <c r="AQ63" s="276"/>
      <c r="AR63" s="272"/>
      <c r="AS63" s="272"/>
      <c r="AT63" s="272"/>
      <c r="AU63" s="273"/>
      <c r="AV63" s="273"/>
      <c r="AW63" s="273"/>
      <c r="AX63" s="273"/>
      <c r="AY63" s="273"/>
      <c r="AZ63" s="273"/>
      <c r="BA63" s="273"/>
      <c r="BB63" s="273"/>
      <c r="BC63" s="273"/>
      <c r="BD63" s="273"/>
      <c r="BE63" s="273"/>
      <c r="BF63" s="273"/>
      <c r="BG63" s="273"/>
      <c r="BH63" s="273"/>
      <c r="BI63" s="273"/>
      <c r="BJ63" s="273"/>
      <c r="BK63" s="273"/>
      <c r="BL63" s="273"/>
      <c r="BM63" s="273"/>
      <c r="BN63" s="273"/>
      <c r="BO63" s="273"/>
      <c r="BP63" s="273"/>
      <c r="BQ63" s="273"/>
      <c r="BR63" s="273"/>
      <c r="BS63" s="273"/>
      <c r="BT63" s="273"/>
      <c r="BU63" s="273"/>
      <c r="BV63" s="270"/>
      <c r="BW63" s="270"/>
      <c r="BX63" s="270"/>
      <c r="BY63" s="270"/>
      <c r="BZ63" s="270"/>
      <c r="CA63" s="270"/>
      <c r="CB63" s="270"/>
      <c r="CC63" s="270"/>
      <c r="CD63" s="270"/>
      <c r="CE63" s="270"/>
      <c r="CF63" s="270"/>
      <c r="CG63" s="270"/>
      <c r="CH63" s="270"/>
      <c r="CI63" s="270"/>
      <c r="CJ63" s="270"/>
      <c r="CK63" s="270"/>
      <c r="CL63" s="270"/>
      <c r="CM63" s="270"/>
      <c r="CN63" s="270"/>
      <c r="CO63" s="270"/>
      <c r="CP63" s="270"/>
      <c r="CQ63" s="270"/>
      <c r="CR63" s="270"/>
      <c r="CS63" s="270"/>
      <c r="CT63" s="270"/>
      <c r="CU63" s="270"/>
      <c r="CV63" s="270"/>
      <c r="CW63" s="270"/>
      <c r="CX63" s="270"/>
      <c r="CY63" s="270"/>
      <c r="CZ63" s="270"/>
      <c r="DA63" s="270"/>
      <c r="DB63" s="270"/>
      <c r="DC63" s="270"/>
      <c r="DD63" s="270"/>
      <c r="DE63" s="270"/>
      <c r="DF63" s="270"/>
    </row>
    <row r="64" spans="1:110" s="194" customFormat="1">
      <c r="A64" s="195" t="s">
        <v>17</v>
      </c>
      <c r="B64" s="49">
        <v>402</v>
      </c>
      <c r="C64" s="49">
        <v>416</v>
      </c>
      <c r="D64" s="49">
        <v>441</v>
      </c>
      <c r="E64" s="49">
        <v>465</v>
      </c>
      <c r="F64" s="196">
        <v>1724</v>
      </c>
      <c r="G64" s="49">
        <v>429.97394000000003</v>
      </c>
      <c r="H64" s="49">
        <v>443</v>
      </c>
      <c r="I64" s="49">
        <v>429</v>
      </c>
      <c r="J64" s="49">
        <v>558.31303000000003</v>
      </c>
      <c r="K64" s="196">
        <v>1860.2869700000001</v>
      </c>
      <c r="L64" s="111">
        <v>491</v>
      </c>
      <c r="M64" s="111">
        <v>515</v>
      </c>
      <c r="N64" s="111">
        <v>531</v>
      </c>
      <c r="O64" s="111">
        <v>542.33897999999999</v>
      </c>
      <c r="P64" s="196">
        <v>2079.33898</v>
      </c>
      <c r="Q64" s="111">
        <v>602</v>
      </c>
      <c r="R64" s="111">
        <v>779</v>
      </c>
      <c r="S64" s="111">
        <v>802.4</v>
      </c>
      <c r="T64" s="111">
        <v>837</v>
      </c>
      <c r="U64" s="196">
        <v>3019</v>
      </c>
      <c r="V64" s="111">
        <v>892</v>
      </c>
      <c r="W64" s="111">
        <v>965</v>
      </c>
      <c r="X64" s="111">
        <v>1039</v>
      </c>
      <c r="Y64" s="111">
        <v>1249</v>
      </c>
      <c r="Z64" s="196">
        <v>4145</v>
      </c>
      <c r="AA64" s="111">
        <v>1075</v>
      </c>
      <c r="AB64" s="111">
        <v>1218</v>
      </c>
      <c r="AC64" s="248">
        <v>1271</v>
      </c>
      <c r="AD64" s="111">
        <v>1391.0000000000002</v>
      </c>
      <c r="AE64" s="196">
        <f t="shared" si="54"/>
        <v>4955</v>
      </c>
      <c r="AF64" s="111">
        <v>1321.2638100000001</v>
      </c>
      <c r="AG64" s="111">
        <v>1344</v>
      </c>
      <c r="AH64" s="248">
        <v>1349</v>
      </c>
      <c r="AI64" s="248">
        <v>1379.7361899999999</v>
      </c>
      <c r="AJ64" s="196">
        <f t="shared" si="55"/>
        <v>5394</v>
      </c>
      <c r="AK64" s="111">
        <v>1141</v>
      </c>
      <c r="AL64" s="111">
        <v>1190</v>
      </c>
      <c r="AM64" s="248">
        <v>1255</v>
      </c>
      <c r="AN64" s="248">
        <v>1291</v>
      </c>
      <c r="AO64" s="196">
        <f t="shared" si="56"/>
        <v>4877</v>
      </c>
      <c r="AP64" s="111">
        <v>1197</v>
      </c>
      <c r="AQ64" s="276"/>
      <c r="AR64" s="272"/>
      <c r="AS64" s="272"/>
      <c r="AT64" s="272"/>
      <c r="AU64" s="273"/>
      <c r="AV64" s="273"/>
      <c r="AW64" s="273"/>
      <c r="AX64" s="273"/>
      <c r="AY64" s="273"/>
      <c r="AZ64" s="273"/>
      <c r="BA64" s="273"/>
      <c r="BB64" s="273"/>
      <c r="BC64" s="273"/>
      <c r="BD64" s="273"/>
      <c r="BE64" s="273"/>
      <c r="BF64" s="273"/>
      <c r="BG64" s="273"/>
      <c r="BH64" s="273"/>
      <c r="BI64" s="273"/>
      <c r="BJ64" s="273"/>
      <c r="BK64" s="273"/>
      <c r="BL64" s="273"/>
      <c r="BM64" s="273"/>
      <c r="BN64" s="273"/>
      <c r="BO64" s="273"/>
      <c r="BP64" s="273"/>
      <c r="BQ64" s="273"/>
      <c r="BR64" s="273"/>
      <c r="BS64" s="273"/>
      <c r="BT64" s="273"/>
      <c r="BU64" s="273"/>
      <c r="BV64" s="270"/>
      <c r="BW64" s="270"/>
      <c r="BX64" s="270"/>
      <c r="BY64" s="270"/>
      <c r="BZ64" s="270"/>
      <c r="CA64" s="270"/>
      <c r="CB64" s="270"/>
      <c r="CC64" s="270"/>
      <c r="CD64" s="270"/>
      <c r="CE64" s="270"/>
      <c r="CF64" s="270"/>
      <c r="CG64" s="270"/>
      <c r="CH64" s="270"/>
      <c r="CI64" s="270"/>
      <c r="CJ64" s="270"/>
      <c r="CK64" s="270"/>
      <c r="CL64" s="270"/>
      <c r="CM64" s="270"/>
      <c r="CN64" s="270"/>
      <c r="CO64" s="270"/>
      <c r="CP64" s="270"/>
      <c r="CQ64" s="270"/>
      <c r="CR64" s="270"/>
      <c r="CS64" s="270"/>
      <c r="CT64" s="270"/>
      <c r="CU64" s="270"/>
      <c r="CV64" s="270"/>
      <c r="CW64" s="270"/>
      <c r="CX64" s="270"/>
      <c r="CY64" s="270"/>
      <c r="CZ64" s="270"/>
      <c r="DA64" s="270"/>
      <c r="DB64" s="270"/>
      <c r="DC64" s="270"/>
      <c r="DD64" s="270"/>
      <c r="DE64" s="270"/>
      <c r="DF64" s="270"/>
    </row>
    <row r="65" spans="1:110" s="194" customFormat="1">
      <c r="A65" s="193" t="s">
        <v>124</v>
      </c>
      <c r="B65" s="49">
        <v>287</v>
      </c>
      <c r="C65" s="49">
        <v>329</v>
      </c>
      <c r="D65" s="49">
        <v>26</v>
      </c>
      <c r="E65" s="49">
        <v>276</v>
      </c>
      <c r="F65" s="196">
        <v>918</v>
      </c>
      <c r="G65" s="49">
        <v>4.8801199999999998</v>
      </c>
      <c r="H65" s="49">
        <v>343</v>
      </c>
      <c r="I65" s="49">
        <v>360.70724000000001</v>
      </c>
      <c r="J65" s="49">
        <v>42.68336</v>
      </c>
      <c r="K65" s="196">
        <v>751.27071999999998</v>
      </c>
      <c r="L65" s="111">
        <v>126</v>
      </c>
      <c r="M65" s="111">
        <v>230</v>
      </c>
      <c r="N65" s="111">
        <v>275</v>
      </c>
      <c r="O65" s="111">
        <v>323.57405</v>
      </c>
      <c r="P65" s="196">
        <v>954.57404999999994</v>
      </c>
      <c r="Q65" s="111">
        <v>185</v>
      </c>
      <c r="R65" s="111">
        <v>940</v>
      </c>
      <c r="S65" s="111">
        <v>963</v>
      </c>
      <c r="T65" s="111">
        <v>559</v>
      </c>
      <c r="U65" s="196">
        <f t="shared" si="60"/>
        <v>2647</v>
      </c>
      <c r="V65" s="111">
        <v>451</v>
      </c>
      <c r="W65" s="111">
        <v>355</v>
      </c>
      <c r="X65" s="111">
        <v>861</v>
      </c>
      <c r="Y65" s="111">
        <v>1463</v>
      </c>
      <c r="Z65" s="196">
        <v>3130</v>
      </c>
      <c r="AA65" s="111">
        <v>431</v>
      </c>
      <c r="AB65" s="111">
        <v>927</v>
      </c>
      <c r="AC65" s="248">
        <v>599</v>
      </c>
      <c r="AD65" s="111">
        <v>473.00000000000017</v>
      </c>
      <c r="AE65" s="196">
        <f t="shared" si="54"/>
        <v>2430</v>
      </c>
      <c r="AF65" s="111">
        <v>10216.729140000001</v>
      </c>
      <c r="AG65" s="111">
        <v>1440</v>
      </c>
      <c r="AH65" s="248">
        <v>3925</v>
      </c>
      <c r="AI65" s="248">
        <v>3026.2708599999987</v>
      </c>
      <c r="AJ65" s="196">
        <f t="shared" si="55"/>
        <v>18608</v>
      </c>
      <c r="AK65" s="111">
        <v>305</v>
      </c>
      <c r="AL65" s="111">
        <v>-1872</v>
      </c>
      <c r="AM65" s="248">
        <v>-3317</v>
      </c>
      <c r="AN65" s="248">
        <v>933</v>
      </c>
      <c r="AO65" s="196">
        <f t="shared" si="56"/>
        <v>-3951</v>
      </c>
      <c r="AP65" s="111">
        <v>7229</v>
      </c>
      <c r="AQ65" s="276"/>
      <c r="AR65" s="272"/>
      <c r="AS65" s="272"/>
      <c r="AT65" s="272"/>
      <c r="AU65" s="273"/>
      <c r="AV65" s="273"/>
      <c r="AW65" s="273"/>
      <c r="AX65" s="273"/>
      <c r="AY65" s="273"/>
      <c r="AZ65" s="273"/>
      <c r="BA65" s="273"/>
      <c r="BB65" s="273"/>
      <c r="BC65" s="273"/>
      <c r="BD65" s="273"/>
      <c r="BE65" s="273"/>
      <c r="BF65" s="273"/>
      <c r="BG65" s="273"/>
      <c r="BH65" s="273"/>
      <c r="BI65" s="273"/>
      <c r="BJ65" s="273"/>
      <c r="BK65" s="273"/>
      <c r="BL65" s="273"/>
      <c r="BM65" s="273"/>
      <c r="BN65" s="273"/>
      <c r="BO65" s="273"/>
      <c r="BP65" s="273"/>
      <c r="BQ65" s="273"/>
      <c r="BR65" s="273"/>
      <c r="BS65" s="273"/>
      <c r="BT65" s="273"/>
      <c r="BU65" s="273"/>
      <c r="BV65" s="270"/>
      <c r="BW65" s="270"/>
      <c r="BX65" s="270"/>
      <c r="BY65" s="270"/>
      <c r="BZ65" s="270"/>
      <c r="CA65" s="270"/>
      <c r="CB65" s="270"/>
      <c r="CC65" s="270"/>
      <c r="CD65" s="270"/>
      <c r="CE65" s="270"/>
      <c r="CF65" s="270"/>
      <c r="CG65" s="270"/>
      <c r="CH65" s="270"/>
      <c r="CI65" s="270"/>
      <c r="CJ65" s="270"/>
      <c r="CK65" s="270"/>
      <c r="CL65" s="270"/>
      <c r="CM65" s="270"/>
      <c r="CN65" s="270"/>
      <c r="CO65" s="270"/>
      <c r="CP65" s="270"/>
      <c r="CQ65" s="270"/>
      <c r="CR65" s="270"/>
      <c r="CS65" s="270"/>
      <c r="CT65" s="270"/>
      <c r="CU65" s="270"/>
      <c r="CV65" s="270"/>
      <c r="CW65" s="270"/>
      <c r="CX65" s="270"/>
      <c r="CY65" s="270"/>
      <c r="CZ65" s="270"/>
      <c r="DA65" s="270"/>
      <c r="DB65" s="270"/>
      <c r="DC65" s="270"/>
      <c r="DD65" s="270"/>
      <c r="DE65" s="270"/>
      <c r="DF65" s="270"/>
    </row>
    <row r="66" spans="1:110" s="194" customFormat="1">
      <c r="A66" s="193" t="s">
        <v>18</v>
      </c>
      <c r="B66" s="49">
        <v>0</v>
      </c>
      <c r="C66" s="49">
        <v>0</v>
      </c>
      <c r="D66" s="49">
        <v>0</v>
      </c>
      <c r="E66" s="49">
        <v>314.04621999999995</v>
      </c>
      <c r="F66" s="196">
        <v>314.04621999999995</v>
      </c>
      <c r="G66" s="49">
        <v>0</v>
      </c>
      <c r="H66" s="49">
        <v>0</v>
      </c>
      <c r="I66" s="49">
        <v>245</v>
      </c>
      <c r="J66" s="49">
        <v>160.24026999999998</v>
      </c>
      <c r="K66" s="196">
        <v>405.24027000000001</v>
      </c>
      <c r="L66" s="111">
        <v>0</v>
      </c>
      <c r="M66" s="111">
        <v>0</v>
      </c>
      <c r="N66" s="111">
        <v>1223</v>
      </c>
      <c r="O66" s="111">
        <v>-1000.0037</v>
      </c>
      <c r="P66" s="196">
        <v>222.99630000000002</v>
      </c>
      <c r="Q66" s="111">
        <v>0</v>
      </c>
      <c r="R66" s="111">
        <v>1225</v>
      </c>
      <c r="S66" s="111">
        <v>0</v>
      </c>
      <c r="T66" s="111">
        <v>0</v>
      </c>
      <c r="U66" s="196">
        <f t="shared" si="60"/>
        <v>1225</v>
      </c>
      <c r="V66" s="111">
        <v>0</v>
      </c>
      <c r="W66" s="111">
        <v>0</v>
      </c>
      <c r="X66" s="111">
        <v>0</v>
      </c>
      <c r="Y66" s="111"/>
      <c r="Z66" s="196">
        <v>0</v>
      </c>
      <c r="AA66" s="111">
        <v>0</v>
      </c>
      <c r="AB66" s="111">
        <v>0</v>
      </c>
      <c r="AC66" s="111">
        <v>0</v>
      </c>
      <c r="AD66" s="111">
        <v>0</v>
      </c>
      <c r="AE66" s="196">
        <f t="shared" si="54"/>
        <v>0</v>
      </c>
      <c r="AF66" s="111">
        <v>1151</v>
      </c>
      <c r="AG66" s="111">
        <v>0</v>
      </c>
      <c r="AH66" s="111">
        <v>0</v>
      </c>
      <c r="AI66" s="248">
        <v>0</v>
      </c>
      <c r="AJ66" s="196">
        <f t="shared" si="55"/>
        <v>1151</v>
      </c>
      <c r="AK66" s="111">
        <v>0</v>
      </c>
      <c r="AL66" s="111">
        <v>0</v>
      </c>
      <c r="AM66" s="111">
        <v>0</v>
      </c>
      <c r="AN66" s="111">
        <v>0</v>
      </c>
      <c r="AO66" s="196">
        <f t="shared" si="56"/>
        <v>0</v>
      </c>
      <c r="AP66" s="111">
        <v>0</v>
      </c>
      <c r="AQ66" s="276"/>
      <c r="AR66" s="272"/>
      <c r="AS66" s="272"/>
      <c r="AT66" s="272"/>
      <c r="AU66" s="273"/>
      <c r="AV66" s="273"/>
      <c r="AW66" s="273"/>
      <c r="AX66" s="273"/>
      <c r="AY66" s="273"/>
      <c r="AZ66" s="273"/>
      <c r="BA66" s="273"/>
      <c r="BB66" s="273"/>
      <c r="BC66" s="273"/>
      <c r="BD66" s="273"/>
      <c r="BE66" s="273"/>
      <c r="BF66" s="273"/>
      <c r="BG66" s="273"/>
      <c r="BH66" s="273"/>
      <c r="BI66" s="273"/>
      <c r="BJ66" s="273"/>
      <c r="BK66" s="273"/>
      <c r="BL66" s="273"/>
      <c r="BM66" s="273"/>
      <c r="BN66" s="273"/>
      <c r="BO66" s="273"/>
      <c r="BP66" s="273"/>
      <c r="BQ66" s="273"/>
      <c r="BR66" s="273"/>
      <c r="BS66" s="273"/>
      <c r="BT66" s="273"/>
      <c r="BU66" s="273"/>
      <c r="BV66" s="270"/>
      <c r="BW66" s="270"/>
      <c r="BX66" s="270"/>
      <c r="BY66" s="270"/>
      <c r="BZ66" s="270"/>
      <c r="CA66" s="270"/>
      <c r="CB66" s="270"/>
      <c r="CC66" s="270"/>
      <c r="CD66" s="270"/>
      <c r="CE66" s="270"/>
      <c r="CF66" s="270"/>
      <c r="CG66" s="270"/>
      <c r="CH66" s="270"/>
      <c r="CI66" s="270"/>
      <c r="CJ66" s="270"/>
      <c r="CK66" s="270"/>
      <c r="CL66" s="270"/>
      <c r="CM66" s="270"/>
      <c r="CN66" s="270"/>
      <c r="CO66" s="270"/>
      <c r="CP66" s="270"/>
      <c r="CQ66" s="270"/>
      <c r="CR66" s="270"/>
      <c r="CS66" s="270"/>
      <c r="CT66" s="270"/>
      <c r="CU66" s="270"/>
      <c r="CV66" s="270"/>
      <c r="CW66" s="270"/>
      <c r="CX66" s="270"/>
      <c r="CY66" s="270"/>
      <c r="CZ66" s="270"/>
      <c r="DA66" s="270"/>
      <c r="DB66" s="270"/>
      <c r="DC66" s="270"/>
      <c r="DD66" s="270"/>
      <c r="DE66" s="270"/>
      <c r="DF66" s="270"/>
    </row>
    <row r="67" spans="1:110" s="194" customFormat="1">
      <c r="A67" s="193" t="s">
        <v>19</v>
      </c>
      <c r="B67" s="49">
        <v>0</v>
      </c>
      <c r="C67" s="49">
        <v>650</v>
      </c>
      <c r="D67" s="49">
        <v>0</v>
      </c>
      <c r="E67" s="49">
        <v>2555.5</v>
      </c>
      <c r="F67" s="196">
        <v>3205.5</v>
      </c>
      <c r="G67" s="49">
        <v>0</v>
      </c>
      <c r="H67" s="49">
        <v>350</v>
      </c>
      <c r="I67" s="49">
        <v>0</v>
      </c>
      <c r="J67" s="49">
        <v>75</v>
      </c>
      <c r="K67" s="196">
        <v>425</v>
      </c>
      <c r="L67" s="111">
        <v>0</v>
      </c>
      <c r="M67" s="111">
        <v>194</v>
      </c>
      <c r="N67" s="111">
        <v>0</v>
      </c>
      <c r="O67" s="111">
        <v>0</v>
      </c>
      <c r="P67" s="196">
        <v>194</v>
      </c>
      <c r="Q67" s="111">
        <v>0</v>
      </c>
      <c r="R67" s="111">
        <v>0</v>
      </c>
      <c r="S67" s="111">
        <v>0</v>
      </c>
      <c r="T67" s="111">
        <v>0</v>
      </c>
      <c r="U67" s="196">
        <f t="shared" si="60"/>
        <v>0</v>
      </c>
      <c r="V67" s="111">
        <v>0</v>
      </c>
      <c r="W67" s="111">
        <v>0</v>
      </c>
      <c r="X67" s="111">
        <v>0</v>
      </c>
      <c r="Y67" s="111"/>
      <c r="Z67" s="196">
        <v>0</v>
      </c>
      <c r="AA67" s="111">
        <v>0</v>
      </c>
      <c r="AB67" s="111">
        <v>0</v>
      </c>
      <c r="AC67" s="111">
        <v>0</v>
      </c>
      <c r="AD67" s="111">
        <v>0</v>
      </c>
      <c r="AE67" s="196">
        <f t="shared" si="54"/>
        <v>0</v>
      </c>
      <c r="AF67" s="111">
        <v>0</v>
      </c>
      <c r="AG67" s="111">
        <v>0</v>
      </c>
      <c r="AH67" s="111">
        <v>0</v>
      </c>
      <c r="AI67" s="248">
        <v>0</v>
      </c>
      <c r="AJ67" s="196">
        <f t="shared" si="55"/>
        <v>0</v>
      </c>
      <c r="AK67" s="111">
        <v>0</v>
      </c>
      <c r="AL67" s="111">
        <v>0</v>
      </c>
      <c r="AM67" s="111">
        <v>0</v>
      </c>
      <c r="AN67" s="111">
        <v>0</v>
      </c>
      <c r="AO67" s="196">
        <f t="shared" si="56"/>
        <v>0</v>
      </c>
      <c r="AP67" s="111">
        <v>0</v>
      </c>
      <c r="AQ67" s="276"/>
      <c r="AR67" s="272"/>
      <c r="AS67" s="272"/>
      <c r="AT67" s="272"/>
      <c r="AU67" s="273"/>
      <c r="AV67" s="273"/>
      <c r="AW67" s="273"/>
      <c r="AX67" s="273"/>
      <c r="AY67" s="273"/>
      <c r="AZ67" s="273"/>
      <c r="BA67" s="273"/>
      <c r="BB67" s="273"/>
      <c r="BC67" s="273"/>
      <c r="BD67" s="273"/>
      <c r="BE67" s="273"/>
      <c r="BF67" s="273"/>
      <c r="BG67" s="273"/>
      <c r="BH67" s="273"/>
      <c r="BI67" s="273"/>
      <c r="BJ67" s="273"/>
      <c r="BK67" s="273"/>
      <c r="BL67" s="273"/>
      <c r="BM67" s="273"/>
      <c r="BN67" s="273"/>
      <c r="BO67" s="273"/>
      <c r="BP67" s="273"/>
      <c r="BQ67" s="273"/>
      <c r="BR67" s="273"/>
      <c r="BS67" s="273"/>
      <c r="BT67" s="273"/>
      <c r="BU67" s="273"/>
      <c r="BV67" s="270"/>
      <c r="BW67" s="270"/>
      <c r="BX67" s="270"/>
      <c r="BY67" s="270"/>
      <c r="BZ67" s="270"/>
      <c r="CA67" s="270"/>
      <c r="CB67" s="270"/>
      <c r="CC67" s="270"/>
      <c r="CD67" s="270"/>
      <c r="CE67" s="270"/>
      <c r="CF67" s="270"/>
      <c r="CG67" s="270"/>
      <c r="CH67" s="270"/>
      <c r="CI67" s="270"/>
      <c r="CJ67" s="270"/>
      <c r="CK67" s="270"/>
      <c r="CL67" s="270"/>
      <c r="CM67" s="270"/>
      <c r="CN67" s="270"/>
      <c r="CO67" s="270"/>
      <c r="CP67" s="270"/>
      <c r="CQ67" s="270"/>
      <c r="CR67" s="270"/>
      <c r="CS67" s="270"/>
      <c r="CT67" s="270"/>
      <c r="CU67" s="270"/>
      <c r="CV67" s="270"/>
      <c r="CW67" s="270"/>
      <c r="CX67" s="270"/>
      <c r="CY67" s="270"/>
      <c r="CZ67" s="270"/>
      <c r="DA67" s="270"/>
      <c r="DB67" s="270"/>
      <c r="DC67" s="270"/>
      <c r="DD67" s="270"/>
      <c r="DE67" s="270"/>
      <c r="DF67" s="270"/>
    </row>
    <row r="68" spans="1:110" s="194" customFormat="1">
      <c r="A68" s="193" t="s">
        <v>113</v>
      </c>
      <c r="B68" s="49"/>
      <c r="C68" s="49"/>
      <c r="D68" s="49"/>
      <c r="E68" s="49"/>
      <c r="F68" s="196">
        <v>0</v>
      </c>
      <c r="G68" s="49"/>
      <c r="H68" s="49"/>
      <c r="I68" s="49"/>
      <c r="J68" s="49"/>
      <c r="K68" s="196">
        <v>0</v>
      </c>
      <c r="L68" s="111"/>
      <c r="M68" s="111"/>
      <c r="N68" s="111"/>
      <c r="O68" s="111"/>
      <c r="P68" s="196">
        <v>0</v>
      </c>
      <c r="Q68" s="111">
        <v>0</v>
      </c>
      <c r="R68" s="111">
        <v>0</v>
      </c>
      <c r="S68" s="111">
        <v>0</v>
      </c>
      <c r="T68" s="111">
        <v>0</v>
      </c>
      <c r="U68" s="196">
        <v>0</v>
      </c>
      <c r="V68" s="111">
        <v>0</v>
      </c>
      <c r="W68" s="111">
        <v>7500</v>
      </c>
      <c r="X68" s="111">
        <v>0</v>
      </c>
      <c r="Y68" s="111">
        <v>7231</v>
      </c>
      <c r="Z68" s="196">
        <v>14731</v>
      </c>
      <c r="AA68" s="111">
        <v>0</v>
      </c>
      <c r="AB68" s="111">
        <v>0</v>
      </c>
      <c r="AC68" s="111">
        <v>0</v>
      </c>
      <c r="AD68" s="111">
        <v>0</v>
      </c>
      <c r="AE68" s="196">
        <f t="shared" si="54"/>
        <v>0</v>
      </c>
      <c r="AF68" s="111">
        <v>0</v>
      </c>
      <c r="AG68" s="111">
        <v>0</v>
      </c>
      <c r="AH68" s="111">
        <v>0</v>
      </c>
      <c r="AI68" s="248">
        <v>4105</v>
      </c>
      <c r="AJ68" s="196">
        <f t="shared" si="55"/>
        <v>4105</v>
      </c>
      <c r="AK68" s="111">
        <v>0</v>
      </c>
      <c r="AL68" s="111">
        <v>-1770</v>
      </c>
      <c r="AM68" s="111">
        <v>0</v>
      </c>
      <c r="AN68" s="111">
        <v>0</v>
      </c>
      <c r="AO68" s="196">
        <f t="shared" si="56"/>
        <v>-1770</v>
      </c>
      <c r="AP68" s="111">
        <v>0</v>
      </c>
      <c r="AQ68" s="276"/>
      <c r="AR68" s="272"/>
      <c r="AS68" s="272"/>
      <c r="AT68" s="272"/>
      <c r="AU68" s="273"/>
      <c r="AV68" s="273"/>
      <c r="AW68" s="273"/>
      <c r="AX68" s="273"/>
      <c r="AY68" s="273"/>
      <c r="AZ68" s="273"/>
      <c r="BA68" s="273"/>
      <c r="BB68" s="273"/>
      <c r="BC68" s="273"/>
      <c r="BD68" s="273"/>
      <c r="BE68" s="273"/>
      <c r="BF68" s="273"/>
      <c r="BG68" s="273"/>
      <c r="BH68" s="273"/>
      <c r="BI68" s="273"/>
      <c r="BJ68" s="273"/>
      <c r="BK68" s="273"/>
      <c r="BL68" s="273"/>
      <c r="BM68" s="273"/>
      <c r="BN68" s="273"/>
      <c r="BO68" s="273"/>
      <c r="BP68" s="273"/>
      <c r="BQ68" s="273"/>
      <c r="BR68" s="273"/>
      <c r="BS68" s="273"/>
      <c r="BT68" s="273"/>
      <c r="BU68" s="273"/>
      <c r="BV68" s="270"/>
      <c r="BW68" s="270"/>
      <c r="BX68" s="270"/>
      <c r="BY68" s="270"/>
      <c r="BZ68" s="270"/>
      <c r="CA68" s="270"/>
      <c r="CB68" s="270"/>
      <c r="CC68" s="270"/>
      <c r="CD68" s="270"/>
      <c r="CE68" s="270"/>
      <c r="CF68" s="270"/>
      <c r="CG68" s="270"/>
      <c r="CH68" s="270"/>
      <c r="CI68" s="270"/>
      <c r="CJ68" s="270"/>
      <c r="CK68" s="270"/>
      <c r="CL68" s="270"/>
      <c r="CM68" s="270"/>
      <c r="CN68" s="270"/>
      <c r="CO68" s="270"/>
      <c r="CP68" s="270"/>
      <c r="CQ68" s="270"/>
      <c r="CR68" s="270"/>
      <c r="CS68" s="270"/>
      <c r="CT68" s="270"/>
      <c r="CU68" s="270"/>
      <c r="CV68" s="270"/>
      <c r="CW68" s="270"/>
      <c r="CX68" s="270"/>
      <c r="CY68" s="270"/>
      <c r="CZ68" s="270"/>
      <c r="DA68" s="270"/>
      <c r="DB68" s="270"/>
      <c r="DC68" s="270"/>
      <c r="DD68" s="270"/>
      <c r="DE68" s="270"/>
      <c r="DF68" s="270"/>
    </row>
    <row r="69" spans="1:110" s="194" customFormat="1">
      <c r="A69" s="193" t="s">
        <v>79</v>
      </c>
      <c r="B69" s="49"/>
      <c r="C69" s="49"/>
      <c r="D69" s="49"/>
      <c r="E69" s="49"/>
      <c r="F69" s="196"/>
      <c r="G69" s="49"/>
      <c r="H69" s="49"/>
      <c r="I69" s="49"/>
      <c r="J69" s="49"/>
      <c r="K69" s="196"/>
      <c r="L69" s="111"/>
      <c r="M69" s="111"/>
      <c r="N69" s="111"/>
      <c r="O69" s="111"/>
      <c r="P69" s="196"/>
      <c r="Q69" s="111"/>
      <c r="R69" s="111">
        <v>10258</v>
      </c>
      <c r="S69" s="111">
        <v>3437</v>
      </c>
      <c r="T69" s="111">
        <v>2479</v>
      </c>
      <c r="U69" s="196">
        <f t="shared" si="60"/>
        <v>16174</v>
      </c>
      <c r="V69" s="111">
        <v>702</v>
      </c>
      <c r="W69" s="111">
        <v>456</v>
      </c>
      <c r="X69" s="111">
        <v>0</v>
      </c>
      <c r="Y69" s="217">
        <v>8384</v>
      </c>
      <c r="Z69" s="196">
        <v>9542</v>
      </c>
      <c r="AA69" s="111">
        <v>850</v>
      </c>
      <c r="AB69" s="111">
        <v>0</v>
      </c>
      <c r="AC69" s="111">
        <v>0</v>
      </c>
      <c r="AD69" s="217">
        <v>0</v>
      </c>
      <c r="AE69" s="196">
        <f t="shared" si="54"/>
        <v>850</v>
      </c>
      <c r="AF69" s="111">
        <v>0</v>
      </c>
      <c r="AG69" s="111">
        <v>0</v>
      </c>
      <c r="AH69" s="111">
        <v>0</v>
      </c>
      <c r="AI69" s="248">
        <v>0</v>
      </c>
      <c r="AJ69" s="196">
        <f t="shared" si="55"/>
        <v>0</v>
      </c>
      <c r="AK69" s="111">
        <v>0</v>
      </c>
      <c r="AL69" s="111">
        <v>0</v>
      </c>
      <c r="AM69" s="111">
        <v>0</v>
      </c>
      <c r="AN69" s="111">
        <v>0</v>
      </c>
      <c r="AO69" s="196">
        <f t="shared" si="56"/>
        <v>0</v>
      </c>
      <c r="AP69" s="111">
        <v>0</v>
      </c>
      <c r="AQ69" s="276"/>
      <c r="AR69" s="272"/>
      <c r="AS69" s="272"/>
      <c r="AT69" s="272"/>
      <c r="AU69" s="273"/>
      <c r="AV69" s="273"/>
      <c r="AW69" s="273"/>
      <c r="AX69" s="273"/>
      <c r="AY69" s="273"/>
      <c r="AZ69" s="273"/>
      <c r="BA69" s="273"/>
      <c r="BB69" s="273"/>
      <c r="BC69" s="273"/>
      <c r="BD69" s="273"/>
      <c r="BE69" s="273"/>
      <c r="BF69" s="273"/>
      <c r="BG69" s="273"/>
      <c r="BH69" s="273"/>
      <c r="BI69" s="273"/>
      <c r="BJ69" s="273"/>
      <c r="BK69" s="273"/>
      <c r="BL69" s="273"/>
      <c r="BM69" s="273"/>
      <c r="BN69" s="273"/>
      <c r="BO69" s="273"/>
      <c r="BP69" s="273"/>
      <c r="BQ69" s="273"/>
      <c r="BR69" s="273"/>
      <c r="BS69" s="273"/>
      <c r="BT69" s="273"/>
      <c r="BU69" s="273"/>
      <c r="BV69" s="270"/>
      <c r="BW69" s="270"/>
      <c r="BX69" s="270"/>
      <c r="BY69" s="270"/>
      <c r="BZ69" s="270"/>
      <c r="CA69" s="270"/>
      <c r="CB69" s="270"/>
      <c r="CC69" s="270"/>
      <c r="CD69" s="270"/>
      <c r="CE69" s="270"/>
      <c r="CF69" s="270"/>
      <c r="CG69" s="270"/>
      <c r="CH69" s="270"/>
      <c r="CI69" s="270"/>
      <c r="CJ69" s="270"/>
      <c r="CK69" s="270"/>
      <c r="CL69" s="270"/>
      <c r="CM69" s="270"/>
      <c r="CN69" s="270"/>
      <c r="CO69" s="270"/>
      <c r="CP69" s="270"/>
      <c r="CQ69" s="270"/>
      <c r="CR69" s="270"/>
      <c r="CS69" s="270"/>
      <c r="CT69" s="270"/>
      <c r="CU69" s="270"/>
      <c r="CV69" s="270"/>
      <c r="CW69" s="270"/>
      <c r="CX69" s="270"/>
      <c r="CY69" s="270"/>
      <c r="CZ69" s="270"/>
      <c r="DA69" s="270"/>
      <c r="DB69" s="270"/>
      <c r="DC69" s="270"/>
      <c r="DD69" s="270"/>
      <c r="DE69" s="270"/>
      <c r="DF69" s="270"/>
    </row>
    <row r="70" spans="1:110" ht="12.6" customHeight="1">
      <c r="A70" s="55" t="s">
        <v>20</v>
      </c>
      <c r="B70" s="33">
        <v>25600</v>
      </c>
      <c r="C70" s="33">
        <v>28202</v>
      </c>
      <c r="D70" s="33">
        <v>28540</v>
      </c>
      <c r="E70" s="33">
        <v>33175.546220000004</v>
      </c>
      <c r="F70" s="34">
        <v>115517.54621999999</v>
      </c>
      <c r="G70" s="33">
        <v>33329.265980000004</v>
      </c>
      <c r="H70" s="33">
        <v>32505.693544529102</v>
      </c>
      <c r="I70" s="33">
        <v>28729.70724</v>
      </c>
      <c r="J70" s="33">
        <v>36952.529200680299</v>
      </c>
      <c r="K70" s="34">
        <v>131517.19596520939</v>
      </c>
      <c r="L70" s="33">
        <v>33244</v>
      </c>
      <c r="M70" s="33">
        <v>37474.915419999998</v>
      </c>
      <c r="N70" s="33">
        <v>37175</v>
      </c>
      <c r="O70" s="33">
        <v>36616.435060000003</v>
      </c>
      <c r="P70" s="34">
        <v>144510.35047999999</v>
      </c>
      <c r="Q70" s="33">
        <v>36062</v>
      </c>
      <c r="R70" s="33">
        <v>47469</v>
      </c>
      <c r="S70" s="33">
        <v>35368.400000000001</v>
      </c>
      <c r="T70" s="33">
        <f>T61+T62+T63+T64+T65+T66+T67+T69</f>
        <v>35421</v>
      </c>
      <c r="U70" s="34">
        <f>SUM(U61:U69)</f>
        <v>154320</v>
      </c>
      <c r="V70" s="33">
        <f>V61+V62+V63+V64+V65+V66+V67+V69</f>
        <v>33720</v>
      </c>
      <c r="W70" s="33">
        <f>W61+W62+W63+W64+W65+W66+W67+W69+W68</f>
        <v>45806</v>
      </c>
      <c r="X70" s="33">
        <f>X61+X62+X63+X64+X65+X66+X67+X69+X68</f>
        <v>32582</v>
      </c>
      <c r="Y70" s="33">
        <f>SUM(Y61:Y69)</f>
        <v>50645</v>
      </c>
      <c r="Z70" s="34">
        <f>SUM(Z61:Z69)</f>
        <v>162753</v>
      </c>
      <c r="AA70" s="33">
        <f>AA61+AA62+AA63+AA64+AA65+AA66+AA67+AA69</f>
        <v>31141</v>
      </c>
      <c r="AB70" s="33">
        <f>AB61+AB62+AB63+AB64+AB65+AB66+AB67+AB69</f>
        <v>35503.411749999999</v>
      </c>
      <c r="AC70" s="33">
        <f>AC61+AC62+AC63+AC64+AC65+AC66+AC67+AC69</f>
        <v>32711</v>
      </c>
      <c r="AD70" s="33">
        <f>AD61+AD62+AD63+AD64+AD65+AD66+AD67+AD69</f>
        <v>37538.587900000006</v>
      </c>
      <c r="AE70" s="34">
        <f>SUM(AE61:AE69)</f>
        <v>136893.99965000001</v>
      </c>
      <c r="AF70" s="33">
        <f t="shared" ref="AF70:AH70" si="61">AF61+AF62+AF63+AF64+AF65+AF66+AF67+AF69+AF68</f>
        <v>43524.99295</v>
      </c>
      <c r="AG70" s="33">
        <f t="shared" si="61"/>
        <v>33812</v>
      </c>
      <c r="AH70" s="33">
        <f t="shared" si="61"/>
        <v>31219</v>
      </c>
      <c r="AI70" s="33">
        <f>AI61+AI62+AI63+AI64+AI65+AI66+AI67+AI69+AI68</f>
        <v>34805.00705</v>
      </c>
      <c r="AJ70" s="34">
        <f>SUM(AJ61:AJ69)</f>
        <v>143361</v>
      </c>
      <c r="AK70" s="33">
        <f t="shared" ref="AK70:AL70" si="62">AK61+AK62+AK63+AK64+AK65+AK66+AK67+AK69+AK68</f>
        <v>28126</v>
      </c>
      <c r="AL70" s="33">
        <f t="shared" si="62"/>
        <v>28555</v>
      </c>
      <c r="AM70" s="33">
        <f t="shared" ref="AM70:AN70" si="63">AM61+AM62+AM63+AM64+AM65+AM66+AM67+AM69+AM68</f>
        <v>28340</v>
      </c>
      <c r="AN70" s="33">
        <f t="shared" si="63"/>
        <v>38401</v>
      </c>
      <c r="AO70" s="34">
        <f>SUM(AO61:AO69)</f>
        <v>123422</v>
      </c>
      <c r="AP70" s="33">
        <f t="shared" ref="AP70" si="64">AP61+AP62+AP63+AP64+AP65+AP66+AP67+AP69+AP68</f>
        <v>39803</v>
      </c>
    </row>
    <row r="71" spans="1:110" ht="12.6" customHeight="1">
      <c r="A71" s="52"/>
      <c r="B71" s="53"/>
      <c r="C71" s="53"/>
      <c r="D71" s="53"/>
      <c r="E71" s="53"/>
      <c r="F71" s="54"/>
      <c r="G71" s="53"/>
      <c r="H71" s="53"/>
      <c r="I71" s="53"/>
      <c r="J71" s="53"/>
      <c r="K71" s="54"/>
      <c r="L71" s="112"/>
      <c r="M71" s="112"/>
      <c r="N71" s="112"/>
      <c r="O71" s="112"/>
      <c r="P71" s="54"/>
      <c r="Q71" s="112"/>
      <c r="R71" s="112"/>
      <c r="S71" s="112"/>
      <c r="T71" s="112"/>
      <c r="U71" s="54"/>
      <c r="V71" s="112"/>
      <c r="W71" s="112"/>
      <c r="X71" s="112"/>
      <c r="Y71" s="112"/>
      <c r="Z71" s="54"/>
      <c r="AA71" s="112"/>
      <c r="AB71" s="112"/>
      <c r="AC71" s="112"/>
      <c r="AD71" s="112"/>
      <c r="AE71" s="54"/>
      <c r="AF71" s="112"/>
      <c r="AG71" s="112"/>
      <c r="AH71" s="112"/>
      <c r="AI71" s="112"/>
      <c r="AJ71" s="54"/>
      <c r="AK71" s="112"/>
      <c r="AL71" s="112"/>
      <c r="AM71" s="112"/>
      <c r="AN71" s="112"/>
      <c r="AO71" s="54"/>
      <c r="AP71" s="112"/>
    </row>
    <row r="72" spans="1:110">
      <c r="A72" s="55" t="s">
        <v>125</v>
      </c>
      <c r="B72" s="33">
        <v>807.78377999999793</v>
      </c>
      <c r="C72" s="33">
        <v>19592.111239999998</v>
      </c>
      <c r="D72" s="33">
        <v>6902.1090899999981</v>
      </c>
      <c r="E72" s="33">
        <v>30568.406849999999</v>
      </c>
      <c r="F72" s="34">
        <v>57870.410959999994</v>
      </c>
      <c r="G72" s="33">
        <v>2651.7340199999962</v>
      </c>
      <c r="H72" s="33">
        <v>36529.306455470898</v>
      </c>
      <c r="I72" s="33">
        <v>13659.29276</v>
      </c>
      <c r="J72" s="33">
        <v>34930.470799319701</v>
      </c>
      <c r="K72" s="34">
        <v>87770.804034790606</v>
      </c>
      <c r="L72" s="33">
        <v>18932</v>
      </c>
      <c r="M72" s="33">
        <v>12802.084580000002</v>
      </c>
      <c r="N72" s="33">
        <v>7724</v>
      </c>
      <c r="O72" s="33">
        <v>18709.564939999997</v>
      </c>
      <c r="P72" s="34">
        <v>58167.649519999999</v>
      </c>
      <c r="Q72" s="33">
        <v>-291</v>
      </c>
      <c r="R72" s="33">
        <v>1990</v>
      </c>
      <c r="S72" s="33">
        <v>4499.5999999999985</v>
      </c>
      <c r="T72" s="33">
        <v>24727</v>
      </c>
      <c r="U72" s="34">
        <v>30926</v>
      </c>
      <c r="V72" s="33">
        <f>V57-V70</f>
        <v>16972</v>
      </c>
      <c r="W72" s="33">
        <f>W57-W70</f>
        <v>14598</v>
      </c>
      <c r="X72" s="33">
        <f>X57-X70</f>
        <v>9609</v>
      </c>
      <c r="Y72" s="33">
        <f t="shared" ref="Y72" si="65">Y57-Y70</f>
        <v>3995</v>
      </c>
      <c r="Z72" s="34">
        <f>Z57-Z70</f>
        <v>45176</v>
      </c>
      <c r="AA72" s="33">
        <f>AA57-AA70</f>
        <v>13999</v>
      </c>
      <c r="AB72" s="33">
        <f>AB57-AB70</f>
        <v>24049.588250000001</v>
      </c>
      <c r="AC72" s="33">
        <f>AC57-AC70</f>
        <v>14409</v>
      </c>
      <c r="AD72" s="33">
        <f>AD57-AD70</f>
        <v>24820.194559999996</v>
      </c>
      <c r="AE72" s="34">
        <f t="shared" ref="AE72" si="66">AE57-AE70</f>
        <v>77277.782810000004</v>
      </c>
      <c r="AF72" s="33">
        <f>AF57-AF70</f>
        <v>-38439.192949999997</v>
      </c>
      <c r="AG72" s="33">
        <f>AG57-AG70</f>
        <v>-41500</v>
      </c>
      <c r="AH72" s="33">
        <f>AH57-AH70</f>
        <v>-27390</v>
      </c>
      <c r="AI72" s="33">
        <f>AI57-AI70</f>
        <v>-14491.807049999999</v>
      </c>
      <c r="AJ72" s="34">
        <f t="shared" ref="AJ72" si="67">AJ57-AJ70</f>
        <v>-121821</v>
      </c>
      <c r="AK72" s="33">
        <f>AK57-AK70</f>
        <v>-10845</v>
      </c>
      <c r="AL72" s="33">
        <f>AL57-AL70</f>
        <v>-2952</v>
      </c>
      <c r="AM72" s="33">
        <f>AM57-AM70</f>
        <v>-853</v>
      </c>
      <c r="AN72" s="33">
        <f>AN57-AN70</f>
        <v>25634</v>
      </c>
      <c r="AO72" s="34">
        <f t="shared" ref="AO72" si="68">AO57-AO70</f>
        <v>10984</v>
      </c>
      <c r="AP72" s="33">
        <f>AP57-AP70</f>
        <v>-8032</v>
      </c>
    </row>
    <row r="73" spans="1:110" ht="6" customHeight="1">
      <c r="A73" s="28"/>
      <c r="B73" s="22"/>
      <c r="C73" s="22"/>
      <c r="D73" s="22"/>
      <c r="E73" s="22"/>
      <c r="F73" s="24"/>
      <c r="G73" s="22"/>
      <c r="H73" s="22"/>
      <c r="I73" s="22"/>
      <c r="J73" s="22"/>
      <c r="K73" s="24"/>
      <c r="L73" s="22"/>
      <c r="M73" s="22"/>
      <c r="N73" s="22"/>
      <c r="O73" s="22"/>
      <c r="P73" s="24"/>
      <c r="Q73" s="22"/>
      <c r="R73" s="22"/>
      <c r="S73" s="22"/>
      <c r="T73" s="22"/>
      <c r="U73" s="24"/>
      <c r="V73" s="22"/>
      <c r="W73" s="22"/>
      <c r="X73" s="22"/>
      <c r="Y73" s="22"/>
      <c r="Z73" s="24"/>
      <c r="AA73" s="22"/>
      <c r="AB73" s="22"/>
      <c r="AC73" s="22"/>
      <c r="AD73" s="22"/>
      <c r="AE73" s="24"/>
      <c r="AF73" s="22"/>
      <c r="AG73" s="22"/>
      <c r="AH73" s="22"/>
      <c r="AI73" s="22"/>
      <c r="AJ73" s="24"/>
      <c r="AK73" s="22"/>
      <c r="AL73" s="22"/>
      <c r="AM73" s="22"/>
      <c r="AN73" s="22"/>
      <c r="AO73" s="24"/>
      <c r="AP73" s="22"/>
    </row>
    <row r="74" spans="1:110" ht="15" customHeight="1">
      <c r="A74" s="56" t="s">
        <v>115</v>
      </c>
      <c r="B74" s="22"/>
      <c r="C74" s="22"/>
      <c r="D74" s="22"/>
      <c r="E74" s="22"/>
      <c r="F74" s="24"/>
      <c r="G74" s="22"/>
      <c r="H74" s="22"/>
      <c r="I74" s="22"/>
      <c r="J74" s="22"/>
      <c r="K74" s="24"/>
      <c r="L74" s="22"/>
      <c r="M74" s="22"/>
      <c r="N74" s="22"/>
      <c r="O74" s="22"/>
      <c r="P74" s="24"/>
      <c r="Q74" s="22"/>
      <c r="R74" s="22"/>
      <c r="S74" s="22"/>
      <c r="T74" s="22"/>
      <c r="U74" s="24"/>
      <c r="V74" s="22"/>
      <c r="W74" s="22"/>
      <c r="X74" s="22"/>
      <c r="Y74" s="15"/>
      <c r="Z74" s="196">
        <v>0</v>
      </c>
      <c r="AA74" s="22">
        <v>2491</v>
      </c>
      <c r="AB74" s="22">
        <v>-4543.8420199999991</v>
      </c>
      <c r="AC74" s="159">
        <v>-490</v>
      </c>
      <c r="AD74" s="28">
        <v>2026.2690500000001</v>
      </c>
      <c r="AE74" s="196">
        <f>AA74+AB74+AC74+AD74</f>
        <v>-516.57296999999903</v>
      </c>
      <c r="AF74" s="22">
        <v>-4539.4100899999994</v>
      </c>
      <c r="AG74" s="22">
        <v>2025</v>
      </c>
      <c r="AH74" s="159">
        <v>1575</v>
      </c>
      <c r="AI74" s="159">
        <v>-1141.5899100000006</v>
      </c>
      <c r="AJ74" s="196">
        <f>AF74+AG74+AH74+AI74</f>
        <v>-2081</v>
      </c>
      <c r="AK74" s="22">
        <v>5248</v>
      </c>
      <c r="AL74" s="22">
        <v>33</v>
      </c>
      <c r="AM74" s="159">
        <v>30</v>
      </c>
      <c r="AN74" s="159">
        <v>29</v>
      </c>
      <c r="AO74" s="196">
        <f>AK74+AL74+AM74+AN74</f>
        <v>5340</v>
      </c>
      <c r="AP74" s="22">
        <v>34</v>
      </c>
    </row>
    <row r="75" spans="1:110" ht="15" customHeight="1">
      <c r="A75" s="56" t="s">
        <v>91</v>
      </c>
      <c r="B75" s="22"/>
      <c r="C75" s="22"/>
      <c r="D75" s="22"/>
      <c r="E75" s="22"/>
      <c r="F75" s="24"/>
      <c r="G75" s="22"/>
      <c r="H75" s="22"/>
      <c r="I75" s="22"/>
      <c r="J75" s="22"/>
      <c r="K75" s="24"/>
      <c r="L75" s="22"/>
      <c r="M75" s="22"/>
      <c r="N75" s="22"/>
      <c r="O75" s="22"/>
      <c r="P75" s="24"/>
      <c r="Q75" s="22"/>
      <c r="R75" s="22"/>
      <c r="S75" s="22"/>
      <c r="T75" s="22"/>
      <c r="U75" s="24"/>
      <c r="V75" s="22"/>
      <c r="W75" s="22"/>
      <c r="X75" s="22"/>
      <c r="Y75" s="15">
        <v>-499</v>
      </c>
      <c r="Z75" s="196">
        <v>-499</v>
      </c>
      <c r="AA75" s="22">
        <v>-160</v>
      </c>
      <c r="AB75" s="22">
        <v>-159.77170999999998</v>
      </c>
      <c r="AC75" s="159">
        <v>-160</v>
      </c>
      <c r="AD75" s="28">
        <v>-257.49173999999999</v>
      </c>
      <c r="AE75" s="196">
        <f>AA75+AB75+AC75+AD75</f>
        <v>-737.26344999999992</v>
      </c>
      <c r="AF75" s="22">
        <v>-116</v>
      </c>
      <c r="AG75" s="22">
        <v>-129.78393</v>
      </c>
      <c r="AH75" s="159">
        <v>-186</v>
      </c>
      <c r="AI75" s="159">
        <v>-168.21607</v>
      </c>
      <c r="AJ75" s="196">
        <f>AF75+AG75+AH75+AI75</f>
        <v>-600</v>
      </c>
      <c r="AK75" s="22">
        <v>-114</v>
      </c>
      <c r="AL75" s="22">
        <v>-116</v>
      </c>
      <c r="AM75" s="159">
        <v>-117</v>
      </c>
      <c r="AN75" s="159">
        <v>-116</v>
      </c>
      <c r="AO75" s="196">
        <f>AK75+AL75+AM75+AN75</f>
        <v>-463</v>
      </c>
      <c r="AP75" s="22">
        <v>-139</v>
      </c>
    </row>
    <row r="76" spans="1:110">
      <c r="A76" s="56" t="s">
        <v>21</v>
      </c>
      <c r="B76" s="56">
        <v>16</v>
      </c>
      <c r="C76" s="56">
        <v>23.888369999999998</v>
      </c>
      <c r="D76" s="56">
        <v>149</v>
      </c>
      <c r="E76" s="56">
        <v>215.934</v>
      </c>
      <c r="F76" s="13">
        <v>404.82236999999998</v>
      </c>
      <c r="G76" s="56">
        <v>246.03529999999998</v>
      </c>
      <c r="H76" s="56">
        <v>259</v>
      </c>
      <c r="I76" s="56">
        <v>221.84278</v>
      </c>
      <c r="J76" s="56">
        <v>241</v>
      </c>
      <c r="K76" s="13">
        <v>967.87807999999995</v>
      </c>
      <c r="L76" s="15">
        <v>467</v>
      </c>
      <c r="M76" s="15">
        <v>380</v>
      </c>
      <c r="N76" s="15">
        <v>369.96034999999995</v>
      </c>
      <c r="O76" s="15">
        <v>273</v>
      </c>
      <c r="P76" s="13">
        <v>1489.9603499999998</v>
      </c>
      <c r="Q76" s="15">
        <v>228</v>
      </c>
      <c r="R76" s="15">
        <v>280</v>
      </c>
      <c r="S76" s="15">
        <v>253</v>
      </c>
      <c r="T76" s="15">
        <v>266</v>
      </c>
      <c r="U76" s="196">
        <f t="shared" ref="U76:U77" si="69">SUM(Q76:T76)</f>
        <v>1027</v>
      </c>
      <c r="V76" s="15">
        <v>247</v>
      </c>
      <c r="W76" s="15">
        <v>243</v>
      </c>
      <c r="X76" s="15">
        <v>631</v>
      </c>
      <c r="Y76" s="15">
        <v>723</v>
      </c>
      <c r="Z76" s="196">
        <f>SUM(V76:Y76)</f>
        <v>1844</v>
      </c>
      <c r="AA76" s="15">
        <v>570</v>
      </c>
      <c r="AB76" s="15">
        <v>572</v>
      </c>
      <c r="AC76" s="69">
        <v>490</v>
      </c>
      <c r="AD76" s="15">
        <v>472.62343000000004</v>
      </c>
      <c r="AE76" s="196">
        <f t="shared" ref="AE76:AE77" si="70">AA76+AB76+AC76+AD76</f>
        <v>2104.6234300000001</v>
      </c>
      <c r="AF76" s="15">
        <v>365.49</v>
      </c>
      <c r="AG76" s="15">
        <v>891</v>
      </c>
      <c r="AH76" s="69">
        <v>586</v>
      </c>
      <c r="AI76" s="69">
        <v>545.51</v>
      </c>
      <c r="AJ76" s="196">
        <f t="shared" ref="AJ76:AJ77" si="71">AF76+AG76+AH76+AI76</f>
        <v>2388</v>
      </c>
      <c r="AK76" s="15">
        <v>583</v>
      </c>
      <c r="AL76" s="15">
        <v>559</v>
      </c>
      <c r="AM76" s="69">
        <v>538</v>
      </c>
      <c r="AN76" s="69">
        <v>538</v>
      </c>
      <c r="AO76" s="196">
        <f t="shared" ref="AO76:AO77" si="72">AK76+AL76+AM76+AN76</f>
        <v>2218</v>
      </c>
      <c r="AP76" s="15">
        <v>502</v>
      </c>
    </row>
    <row r="77" spans="1:110">
      <c r="A77" s="56" t="s">
        <v>22</v>
      </c>
      <c r="B77" s="56">
        <v>266</v>
      </c>
      <c r="C77" s="56">
        <v>267.76634999999999</v>
      </c>
      <c r="D77" s="56">
        <v>269</v>
      </c>
      <c r="E77" s="56">
        <v>121</v>
      </c>
      <c r="F77" s="13">
        <v>923.76634999999999</v>
      </c>
      <c r="G77" s="56">
        <v>303.78652</v>
      </c>
      <c r="H77" s="56">
        <v>403</v>
      </c>
      <c r="I77" s="56">
        <v>463</v>
      </c>
      <c r="J77" s="56">
        <v>491</v>
      </c>
      <c r="K77" s="13">
        <v>1660.7865200000001</v>
      </c>
      <c r="L77" s="15">
        <v>398</v>
      </c>
      <c r="M77" s="15">
        <v>458</v>
      </c>
      <c r="N77" s="15">
        <v>469.03161999999998</v>
      </c>
      <c r="O77" s="15">
        <v>480</v>
      </c>
      <c r="P77" s="13">
        <v>1805.03162</v>
      </c>
      <c r="Q77" s="15">
        <v>-455</v>
      </c>
      <c r="R77" s="15">
        <v>-434.5</v>
      </c>
      <c r="S77" s="15">
        <v>-528</v>
      </c>
      <c r="T77" s="15">
        <v>-524</v>
      </c>
      <c r="U77" s="196">
        <f t="shared" si="69"/>
        <v>-1941.5</v>
      </c>
      <c r="V77" s="15">
        <v>-494</v>
      </c>
      <c r="W77" s="15">
        <v>-851</v>
      </c>
      <c r="X77" s="15">
        <v>-958</v>
      </c>
      <c r="Y77" s="15">
        <v>-613</v>
      </c>
      <c r="Z77" s="196">
        <f>SUM(V77:Y77)</f>
        <v>-2916</v>
      </c>
      <c r="AA77" s="15">
        <v>-681</v>
      </c>
      <c r="AB77" s="15">
        <v>-636.20756000000006</v>
      </c>
      <c r="AC77" s="69">
        <v>-489</v>
      </c>
      <c r="AD77" s="15">
        <v>-986.58184999999992</v>
      </c>
      <c r="AE77" s="196">
        <f t="shared" si="70"/>
        <v>-2792.7894099999999</v>
      </c>
      <c r="AF77" s="15">
        <v>-648</v>
      </c>
      <c r="AG77" s="15">
        <v>-1581</v>
      </c>
      <c r="AH77" s="69">
        <v>-2391</v>
      </c>
      <c r="AI77" s="69">
        <v>-2390</v>
      </c>
      <c r="AJ77" s="196">
        <f t="shared" si="71"/>
        <v>-7010</v>
      </c>
      <c r="AK77" s="15">
        <v>-2304</v>
      </c>
      <c r="AL77" s="15">
        <v>-1690</v>
      </c>
      <c r="AM77" s="69">
        <v>-1540</v>
      </c>
      <c r="AN77" s="69">
        <v>-1558</v>
      </c>
      <c r="AO77" s="196">
        <f t="shared" si="72"/>
        <v>-7092</v>
      </c>
      <c r="AP77" s="15">
        <v>-1705</v>
      </c>
    </row>
    <row r="78" spans="1:110">
      <c r="A78" s="55" t="s">
        <v>126</v>
      </c>
      <c r="B78" s="33">
        <v>557.78377999999793</v>
      </c>
      <c r="C78" s="33">
        <v>19348.233259999997</v>
      </c>
      <c r="D78" s="33">
        <v>6782.1090899999981</v>
      </c>
      <c r="E78" s="33">
        <v>30663.340850000001</v>
      </c>
      <c r="F78" s="34">
        <v>57351.466979999997</v>
      </c>
      <c r="G78" s="33">
        <v>2593.9827999999961</v>
      </c>
      <c r="H78" s="33">
        <v>36385.306455470898</v>
      </c>
      <c r="I78" s="33">
        <v>13418.135540000001</v>
      </c>
      <c r="J78" s="33">
        <v>34680.470799319701</v>
      </c>
      <c r="K78" s="34">
        <v>87077.895594790607</v>
      </c>
      <c r="L78" s="33">
        <v>19001</v>
      </c>
      <c r="M78" s="33">
        <v>12724.084580000002</v>
      </c>
      <c r="N78" s="33">
        <v>7624.9287300000005</v>
      </c>
      <c r="O78" s="33">
        <v>18502.564939999997</v>
      </c>
      <c r="P78" s="34">
        <v>57852.578249999999</v>
      </c>
      <c r="Q78" s="33">
        <v>-518</v>
      </c>
      <c r="R78" s="33">
        <v>1835.5</v>
      </c>
      <c r="S78" s="33">
        <v>4224.5999999999985</v>
      </c>
      <c r="T78" s="33">
        <f>T72+SUM(T76:T77)</f>
        <v>24469</v>
      </c>
      <c r="U78" s="34">
        <v>30011</v>
      </c>
      <c r="V78" s="33">
        <f>V72+SUM(V76:V77)</f>
        <v>16725</v>
      </c>
      <c r="W78" s="33">
        <f>W72+SUM(W76:W77)</f>
        <v>13990</v>
      </c>
      <c r="X78" s="33">
        <f>X72+SUM(X76:X77)</f>
        <v>9282</v>
      </c>
      <c r="Y78" s="33">
        <f>Y72+SUM(Y75:Y77)</f>
        <v>3606</v>
      </c>
      <c r="Z78" s="34">
        <f>Z72+SUM(Z75:Z77)</f>
        <v>43605</v>
      </c>
      <c r="AA78" s="33">
        <f t="shared" ref="AA78:AF78" si="73">AA72+SUM(AA74:AA77)</f>
        <v>16219</v>
      </c>
      <c r="AB78" s="33">
        <f t="shared" si="73"/>
        <v>19281.766960000001</v>
      </c>
      <c r="AC78" s="254">
        <f t="shared" si="73"/>
        <v>13760</v>
      </c>
      <c r="AD78" s="33">
        <f t="shared" si="73"/>
        <v>26075.013449999995</v>
      </c>
      <c r="AE78" s="34">
        <f t="shared" si="73"/>
        <v>75335.780410000007</v>
      </c>
      <c r="AF78" s="33">
        <f t="shared" si="73"/>
        <v>-43377.113039999997</v>
      </c>
      <c r="AG78" s="33">
        <f t="shared" ref="AG78:AH78" si="74">AG72+SUM(AG74:AG77)</f>
        <v>-40294.783929999998</v>
      </c>
      <c r="AH78" s="254">
        <f t="shared" si="74"/>
        <v>-27806</v>
      </c>
      <c r="AI78" s="254">
        <f>AI72+SUM(AI74:AI77)</f>
        <v>-17646.103029999998</v>
      </c>
      <c r="AJ78" s="34">
        <f t="shared" ref="AJ78:AK78" si="75">AJ72+SUM(AJ74:AJ77)</f>
        <v>-129124</v>
      </c>
      <c r="AK78" s="33">
        <f t="shared" si="75"/>
        <v>-7432</v>
      </c>
      <c r="AL78" s="33">
        <f t="shared" ref="AL78:AM78" si="76">AL72+SUM(AL74:AL77)</f>
        <v>-4166</v>
      </c>
      <c r="AM78" s="254">
        <f t="shared" si="76"/>
        <v>-1942</v>
      </c>
      <c r="AN78" s="254">
        <f t="shared" ref="AN78:AP78" si="77">AN72+SUM(AN74:AN77)</f>
        <v>24527</v>
      </c>
      <c r="AO78" s="34">
        <f t="shared" si="77"/>
        <v>10987</v>
      </c>
      <c r="AP78" s="33">
        <f t="shared" si="77"/>
        <v>-9340</v>
      </c>
    </row>
    <row r="79" spans="1:110" ht="7.35" customHeight="1">
      <c r="A79" s="56"/>
      <c r="B79" s="57"/>
      <c r="C79" s="57"/>
      <c r="D79" s="57"/>
      <c r="E79" s="57"/>
      <c r="F79" s="58"/>
      <c r="G79" s="57"/>
      <c r="H79" s="57"/>
      <c r="I79" s="57"/>
      <c r="J79" s="57"/>
      <c r="K79" s="58"/>
      <c r="L79" s="113"/>
      <c r="M79" s="113"/>
      <c r="N79" s="113"/>
      <c r="O79" s="113"/>
      <c r="P79" s="58"/>
      <c r="Q79" s="113"/>
      <c r="R79" s="113"/>
      <c r="S79" s="113"/>
      <c r="T79" s="113"/>
      <c r="U79" s="58"/>
      <c r="V79" s="113"/>
      <c r="W79" s="113"/>
      <c r="X79" s="113"/>
      <c r="Y79" s="113"/>
      <c r="Z79" s="58"/>
      <c r="AA79" s="113"/>
      <c r="AB79" s="113"/>
      <c r="AC79" s="249"/>
      <c r="AD79" s="113"/>
      <c r="AE79" s="58"/>
      <c r="AF79" s="113"/>
      <c r="AG79" s="113"/>
      <c r="AH79" s="249"/>
      <c r="AI79" s="249"/>
      <c r="AJ79" s="58"/>
      <c r="AK79" s="113"/>
      <c r="AL79" s="113"/>
      <c r="AM79" s="249"/>
      <c r="AN79" s="249"/>
      <c r="AO79" s="58"/>
      <c r="AP79" s="113"/>
    </row>
    <row r="80" spans="1:110">
      <c r="A80" s="52" t="s">
        <v>121</v>
      </c>
      <c r="B80" s="56">
        <v>72</v>
      </c>
      <c r="C80" s="56">
        <v>5407</v>
      </c>
      <c r="D80" s="56">
        <v>1188.43361</v>
      </c>
      <c r="E80" s="56">
        <v>7798.7065300000004</v>
      </c>
      <c r="F80" s="13">
        <v>14466.14014</v>
      </c>
      <c r="G80" s="56">
        <v>675.31525999999997</v>
      </c>
      <c r="H80" s="56">
        <v>9256</v>
      </c>
      <c r="I80" s="56">
        <v>2477.0440400000002</v>
      </c>
      <c r="J80" s="56">
        <v>7644</v>
      </c>
      <c r="K80" s="13">
        <v>20052.3593</v>
      </c>
      <c r="L80" s="15">
        <v>4608</v>
      </c>
      <c r="M80" s="15">
        <v>2476</v>
      </c>
      <c r="N80" s="15">
        <v>2550.5695599999999</v>
      </c>
      <c r="O80" s="15">
        <v>6576.4173600000004</v>
      </c>
      <c r="P80" s="13">
        <v>16211.123910000002</v>
      </c>
      <c r="Q80" s="15">
        <v>-362</v>
      </c>
      <c r="R80" s="15">
        <v>238</v>
      </c>
      <c r="S80" s="15">
        <v>1009</v>
      </c>
      <c r="T80" s="15">
        <v>15905</v>
      </c>
      <c r="U80" s="196">
        <v>16790</v>
      </c>
      <c r="V80" s="15">
        <v>4453</v>
      </c>
      <c r="W80" s="15">
        <v>3635</v>
      </c>
      <c r="X80" s="15">
        <v>1452</v>
      </c>
      <c r="Y80" s="15">
        <v>-22</v>
      </c>
      <c r="Z80" s="196">
        <v>9518</v>
      </c>
      <c r="AA80" s="15">
        <v>3648</v>
      </c>
      <c r="AB80" s="15">
        <v>5308</v>
      </c>
      <c r="AC80" s="69">
        <v>3030</v>
      </c>
      <c r="AD80" s="15">
        <v>4782</v>
      </c>
      <c r="AE80" s="196">
        <f t="shared" ref="AE80:AE81" si="78">AA80+AB80+AC80+AD80</f>
        <v>16768</v>
      </c>
      <c r="AF80" s="15">
        <v>15505.499230000001</v>
      </c>
      <c r="AG80" s="15">
        <v>-10248</v>
      </c>
      <c r="AH80" s="69">
        <v>19349</v>
      </c>
      <c r="AI80" s="69">
        <v>1897.5007699999987</v>
      </c>
      <c r="AJ80" s="196">
        <f t="shared" ref="AJ80:AJ81" si="79">AF80+AG80+AH80+AI80</f>
        <v>26504</v>
      </c>
      <c r="AK80" s="15">
        <v>3068</v>
      </c>
      <c r="AL80" s="15">
        <v>1946</v>
      </c>
      <c r="AM80" s="69">
        <v>4402</v>
      </c>
      <c r="AN80" s="69">
        <v>11148</v>
      </c>
      <c r="AO80" s="196">
        <f t="shared" ref="AO80:AO81" si="80">AK80+AL80+AM80+AN80</f>
        <v>20564</v>
      </c>
      <c r="AP80" s="15">
        <v>2610</v>
      </c>
    </row>
    <row r="81" spans="1:42">
      <c r="A81" s="14" t="s">
        <v>131</v>
      </c>
      <c r="B81" s="56">
        <v>-262</v>
      </c>
      <c r="C81" s="56">
        <v>-162</v>
      </c>
      <c r="D81" s="56">
        <v>-297.16061999999999</v>
      </c>
      <c r="E81" s="56">
        <v>-349.93089000000003</v>
      </c>
      <c r="F81" s="13">
        <v>-1071.09151</v>
      </c>
      <c r="G81" s="56">
        <v>-433.67930000000001</v>
      </c>
      <c r="H81" s="56">
        <v>-749</v>
      </c>
      <c r="I81" s="56">
        <v>-427</v>
      </c>
      <c r="J81" s="56">
        <v>-792</v>
      </c>
      <c r="K81" s="13">
        <v>-2401.6792999999998</v>
      </c>
      <c r="L81" s="15">
        <v>-441</v>
      </c>
      <c r="M81" s="15">
        <v>-1339.7233000000001</v>
      </c>
      <c r="N81" s="15">
        <v>-690.38681999999994</v>
      </c>
      <c r="O81" s="15">
        <v>149.80103</v>
      </c>
      <c r="P81" s="13">
        <v>-2321.3090900000002</v>
      </c>
      <c r="Q81" s="15">
        <v>-255</v>
      </c>
      <c r="R81" s="15">
        <v>-264</v>
      </c>
      <c r="S81" s="15">
        <v>-318</v>
      </c>
      <c r="T81" s="15">
        <v>134</v>
      </c>
      <c r="U81" s="196">
        <f t="shared" ref="U81" si="81">SUM(Q81:T81)</f>
        <v>-703</v>
      </c>
      <c r="V81" s="15">
        <v>-205</v>
      </c>
      <c r="W81" s="15">
        <v>-100</v>
      </c>
      <c r="X81" s="15">
        <v>-202</v>
      </c>
      <c r="Y81" s="15">
        <v>15</v>
      </c>
      <c r="Z81" s="196">
        <f>SUM(V81:Y81)</f>
        <v>-492</v>
      </c>
      <c r="AA81" s="15">
        <v>-84</v>
      </c>
      <c r="AB81" s="15">
        <v>-138</v>
      </c>
      <c r="AC81" s="69">
        <v>166</v>
      </c>
      <c r="AD81" s="15">
        <v>59</v>
      </c>
      <c r="AE81" s="196">
        <f t="shared" si="78"/>
        <v>3</v>
      </c>
      <c r="AF81" s="15">
        <v>-528.51490000000001</v>
      </c>
      <c r="AG81" s="15">
        <v>0</v>
      </c>
      <c r="AH81" s="69">
        <v>-1329</v>
      </c>
      <c r="AI81" s="15">
        <v>0</v>
      </c>
      <c r="AJ81" s="196">
        <f t="shared" si="79"/>
        <v>-1857.5149000000001</v>
      </c>
      <c r="AK81" s="15"/>
      <c r="AL81" s="15"/>
      <c r="AM81" s="69"/>
      <c r="AN81" s="69"/>
      <c r="AO81" s="196">
        <f t="shared" si="80"/>
        <v>0</v>
      </c>
      <c r="AP81" s="15">
        <v>0</v>
      </c>
    </row>
    <row r="82" spans="1:42">
      <c r="A82" s="55" t="s">
        <v>127</v>
      </c>
      <c r="B82" s="33">
        <v>223.78377999999793</v>
      </c>
      <c r="C82" s="33">
        <v>13779.233259999997</v>
      </c>
      <c r="D82" s="33">
        <v>5296.5148599999984</v>
      </c>
      <c r="E82" s="33">
        <v>22514.703430000001</v>
      </c>
      <c r="F82" s="34">
        <v>41814.235329999996</v>
      </c>
      <c r="G82" s="33">
        <v>1484.9882399999963</v>
      </c>
      <c r="H82" s="33">
        <v>26380.306455470898</v>
      </c>
      <c r="I82" s="33">
        <v>10514.0915</v>
      </c>
      <c r="J82" s="33">
        <v>26244.470799319701</v>
      </c>
      <c r="K82" s="34">
        <v>64623.856994790607</v>
      </c>
      <c r="L82" s="33">
        <v>13952</v>
      </c>
      <c r="M82" s="33">
        <v>8908.3612800000028</v>
      </c>
      <c r="N82" s="33">
        <v>4383.9723500000009</v>
      </c>
      <c r="O82" s="33">
        <v>12075.948609999998</v>
      </c>
      <c r="P82" s="34">
        <v>39320.145249999994</v>
      </c>
      <c r="Q82" s="33">
        <v>-887</v>
      </c>
      <c r="R82" s="33">
        <v>1809.5</v>
      </c>
      <c r="S82" s="33">
        <v>2897.5999999999985</v>
      </c>
      <c r="T82" s="33">
        <f t="shared" ref="T82:AE82" si="82">T78-T80+T81</f>
        <v>8698</v>
      </c>
      <c r="U82" s="34">
        <f t="shared" si="82"/>
        <v>12518</v>
      </c>
      <c r="V82" s="33">
        <f t="shared" si="82"/>
        <v>12067</v>
      </c>
      <c r="W82" s="33">
        <f t="shared" si="82"/>
        <v>10255</v>
      </c>
      <c r="X82" s="33">
        <f t="shared" si="82"/>
        <v>7628</v>
      </c>
      <c r="Y82" s="33">
        <f t="shared" si="82"/>
        <v>3643</v>
      </c>
      <c r="Z82" s="34">
        <f t="shared" si="82"/>
        <v>33595</v>
      </c>
      <c r="AA82" s="33">
        <f t="shared" si="82"/>
        <v>12487</v>
      </c>
      <c r="AB82" s="33">
        <f t="shared" si="82"/>
        <v>13835.766960000001</v>
      </c>
      <c r="AC82" s="254">
        <f t="shared" si="82"/>
        <v>10896</v>
      </c>
      <c r="AD82" s="33">
        <f t="shared" si="82"/>
        <v>21352.013449999995</v>
      </c>
      <c r="AE82" s="34">
        <f t="shared" si="82"/>
        <v>58570.780410000007</v>
      </c>
      <c r="AF82" s="33">
        <f>AF78-AF80+AF81</f>
        <v>-59411.12717</v>
      </c>
      <c r="AG82" s="33">
        <f t="shared" ref="AG82:AH82" si="83">AG78-AG80+AG81</f>
        <v>-30046.783929999998</v>
      </c>
      <c r="AH82" s="254">
        <f t="shared" si="83"/>
        <v>-48484</v>
      </c>
      <c r="AI82" s="254">
        <f>AI78-AI80+AI81</f>
        <v>-19543.603799999997</v>
      </c>
      <c r="AJ82" s="34">
        <f t="shared" ref="AJ82:AK82" si="84">AJ78-AJ80+AJ81</f>
        <v>-157485.51490000001</v>
      </c>
      <c r="AK82" s="33">
        <f t="shared" si="84"/>
        <v>-10500</v>
      </c>
      <c r="AL82" s="33">
        <f t="shared" ref="AL82:AM82" si="85">AL78-AL80+AL81</f>
        <v>-6112</v>
      </c>
      <c r="AM82" s="254">
        <f t="shared" si="85"/>
        <v>-6344</v>
      </c>
      <c r="AN82" s="254">
        <f t="shared" ref="AN82:AO82" si="86">AN78-AN80+AN81</f>
        <v>13379</v>
      </c>
      <c r="AO82" s="34">
        <f t="shared" si="86"/>
        <v>-9577</v>
      </c>
      <c r="AP82" s="33">
        <f>AP78-AP80+AP81</f>
        <v>-11950</v>
      </c>
    </row>
    <row r="83" spans="1:42" ht="14.85" customHeight="1">
      <c r="A83" s="12" t="s">
        <v>23</v>
      </c>
      <c r="B83" s="12">
        <v>355</v>
      </c>
      <c r="C83" s="12">
        <v>0</v>
      </c>
      <c r="D83" s="12">
        <v>0</v>
      </c>
      <c r="E83" s="12">
        <v>0</v>
      </c>
      <c r="F83" s="13">
        <v>355</v>
      </c>
      <c r="G83" s="12">
        <v>0</v>
      </c>
      <c r="H83" s="12">
        <v>0</v>
      </c>
      <c r="I83" s="12">
        <v>0</v>
      </c>
      <c r="J83" s="12">
        <v>0</v>
      </c>
      <c r="K83" s="13">
        <v>0</v>
      </c>
      <c r="L83" s="110">
        <v>0</v>
      </c>
      <c r="M83" s="110">
        <v>0</v>
      </c>
      <c r="N83" s="110">
        <v>0</v>
      </c>
      <c r="O83" s="110">
        <v>0</v>
      </c>
      <c r="P83" s="13">
        <v>0</v>
      </c>
      <c r="Q83" s="110">
        <v>0</v>
      </c>
      <c r="R83" s="110">
        <v>0</v>
      </c>
      <c r="S83" s="110">
        <v>0</v>
      </c>
      <c r="T83" s="110">
        <v>0</v>
      </c>
      <c r="U83" s="13">
        <v>0</v>
      </c>
      <c r="V83" s="110">
        <v>0</v>
      </c>
      <c r="W83" s="110">
        <v>0</v>
      </c>
      <c r="X83" s="110">
        <v>0</v>
      </c>
      <c r="Y83" s="110">
        <v>0</v>
      </c>
      <c r="Z83" s="13">
        <v>0</v>
      </c>
      <c r="AA83" s="110">
        <v>0</v>
      </c>
      <c r="AB83" s="110">
        <v>0</v>
      </c>
      <c r="AC83" s="249"/>
      <c r="AD83" s="110"/>
      <c r="AE83" s="13">
        <v>0</v>
      </c>
      <c r="AF83" s="110">
        <v>0</v>
      </c>
      <c r="AG83" s="110">
        <v>0</v>
      </c>
      <c r="AH83" s="249">
        <v>0</v>
      </c>
      <c r="AI83" s="249">
        <v>0</v>
      </c>
      <c r="AJ83" s="13">
        <v>0</v>
      </c>
      <c r="AK83" s="110">
        <v>0</v>
      </c>
      <c r="AL83" s="110">
        <v>0</v>
      </c>
      <c r="AM83" s="249">
        <v>0</v>
      </c>
      <c r="AN83" s="249">
        <v>0</v>
      </c>
      <c r="AO83" s="13">
        <v>0</v>
      </c>
      <c r="AP83" s="110">
        <v>0</v>
      </c>
    </row>
    <row r="84" spans="1:42" collapsed="1">
      <c r="A84" s="43" t="s">
        <v>127</v>
      </c>
      <c r="B84" s="44">
        <v>578.78377999999793</v>
      </c>
      <c r="C84" s="44">
        <v>13779.233259999997</v>
      </c>
      <c r="D84" s="44">
        <v>5296.5148599999984</v>
      </c>
      <c r="E84" s="44">
        <v>22514.703430000001</v>
      </c>
      <c r="F84" s="44">
        <v>42169.235329999996</v>
      </c>
      <c r="G84" s="44">
        <v>1484.9882399999963</v>
      </c>
      <c r="H84" s="44">
        <v>26380.306455470898</v>
      </c>
      <c r="I84" s="44">
        <v>10514.0915</v>
      </c>
      <c r="J84" s="44">
        <v>26244.470799319701</v>
      </c>
      <c r="K84" s="44">
        <v>64623.856994790607</v>
      </c>
      <c r="L84" s="44">
        <v>13952</v>
      </c>
      <c r="M84" s="44">
        <v>8908.3612800000028</v>
      </c>
      <c r="N84" s="44">
        <v>4383.9723500000009</v>
      </c>
      <c r="O84" s="44">
        <v>12075.948609999998</v>
      </c>
      <c r="P84" s="106">
        <v>39320.145249999994</v>
      </c>
      <c r="Q84" s="44">
        <v>-887</v>
      </c>
      <c r="R84" s="44">
        <v>1809.5</v>
      </c>
      <c r="S84" s="44">
        <v>2897.5999999999985</v>
      </c>
      <c r="T84" s="44">
        <f t="shared" ref="T84:AF84" si="87">SUM(T82:T83)</f>
        <v>8698</v>
      </c>
      <c r="U84" s="44">
        <f t="shared" si="87"/>
        <v>12518</v>
      </c>
      <c r="V84" s="44">
        <f t="shared" si="87"/>
        <v>12067</v>
      </c>
      <c r="W84" s="44">
        <f t="shared" si="87"/>
        <v>10255</v>
      </c>
      <c r="X84" s="44">
        <f t="shared" si="87"/>
        <v>7628</v>
      </c>
      <c r="Y84" s="44">
        <f t="shared" si="87"/>
        <v>3643</v>
      </c>
      <c r="Z84" s="44">
        <f t="shared" si="87"/>
        <v>33595</v>
      </c>
      <c r="AA84" s="44">
        <f t="shared" si="87"/>
        <v>12487</v>
      </c>
      <c r="AB84" s="44">
        <f t="shared" si="87"/>
        <v>13835.766960000001</v>
      </c>
      <c r="AC84" s="44">
        <f t="shared" si="87"/>
        <v>10896</v>
      </c>
      <c r="AD84" s="44">
        <f t="shared" si="87"/>
        <v>21352.013449999995</v>
      </c>
      <c r="AE84" s="44">
        <f t="shared" si="87"/>
        <v>58570.780410000007</v>
      </c>
      <c r="AF84" s="44">
        <f t="shared" si="87"/>
        <v>-59411.12717</v>
      </c>
      <c r="AG84" s="44">
        <f t="shared" ref="AG84:AH84" si="88">SUM(AG82:AG83)</f>
        <v>-30046.783929999998</v>
      </c>
      <c r="AH84" s="44">
        <f t="shared" si="88"/>
        <v>-48484</v>
      </c>
      <c r="AI84" s="44">
        <f t="shared" ref="AI84:AK84" si="89">SUM(AI82:AI83)</f>
        <v>-19543.603799999997</v>
      </c>
      <c r="AJ84" s="44">
        <f t="shared" si="89"/>
        <v>-157485.51490000001</v>
      </c>
      <c r="AK84" s="44">
        <f t="shared" si="89"/>
        <v>-10500</v>
      </c>
      <c r="AL84" s="44">
        <f t="shared" ref="AL84:AM84" si="90">SUM(AL82:AL83)</f>
        <v>-6112</v>
      </c>
      <c r="AM84" s="44">
        <f t="shared" si="90"/>
        <v>-6344</v>
      </c>
      <c r="AN84" s="44">
        <f t="shared" ref="AN84:AP84" si="91">SUM(AN82:AN83)</f>
        <v>13379</v>
      </c>
      <c r="AO84" s="44">
        <f t="shared" si="91"/>
        <v>-9577</v>
      </c>
      <c r="AP84" s="44">
        <f t="shared" si="91"/>
        <v>-11950</v>
      </c>
    </row>
    <row r="85" spans="1:42">
      <c r="A85" s="52" t="s">
        <v>132</v>
      </c>
      <c r="B85" s="56">
        <v>0</v>
      </c>
      <c r="C85" s="56">
        <v>-472</v>
      </c>
      <c r="D85" s="56">
        <v>-439</v>
      </c>
      <c r="E85" s="56">
        <v>-1522</v>
      </c>
      <c r="F85" s="13">
        <v>-2433</v>
      </c>
      <c r="G85" s="56">
        <v>-1094</v>
      </c>
      <c r="H85" s="56">
        <v>-2030</v>
      </c>
      <c r="I85" s="56">
        <v>-1904</v>
      </c>
      <c r="J85" s="56">
        <v>-3752</v>
      </c>
      <c r="K85" s="13">
        <v>-8780</v>
      </c>
      <c r="L85" s="15">
        <v>-2650.3372453216002</v>
      </c>
      <c r="M85" s="15">
        <v>-2892.1456527073001</v>
      </c>
      <c r="N85" s="15">
        <v>-1859.3238478911001</v>
      </c>
      <c r="O85" s="15">
        <v>-3129.9550803466</v>
      </c>
      <c r="P85" s="13">
        <v>-10531.7618262666</v>
      </c>
      <c r="Q85" s="15">
        <v>962</v>
      </c>
      <c r="R85" s="15">
        <v>-3521</v>
      </c>
      <c r="S85" s="15">
        <v>-3748</v>
      </c>
      <c r="T85" s="15">
        <v>-3867</v>
      </c>
      <c r="U85" s="192">
        <v>-10174</v>
      </c>
      <c r="V85" s="15">
        <v>-3562</v>
      </c>
      <c r="W85" s="15">
        <v>-2630</v>
      </c>
      <c r="X85" s="15">
        <v>-2482</v>
      </c>
      <c r="Y85" s="15">
        <v>-2077</v>
      </c>
      <c r="Z85" s="192">
        <v>-10751</v>
      </c>
      <c r="AA85" s="15">
        <v>-4222</v>
      </c>
      <c r="AB85" s="15">
        <v>-2439</v>
      </c>
      <c r="AC85" s="69">
        <v>-1863</v>
      </c>
      <c r="AD85" s="15">
        <f>-3812+631</f>
        <v>-3181</v>
      </c>
      <c r="AE85" s="192">
        <f>AA85+AB85+AC85+AD85</f>
        <v>-11705</v>
      </c>
      <c r="AF85" s="15">
        <v>10056.977999650899</v>
      </c>
      <c r="AG85" s="15">
        <v>4080</v>
      </c>
      <c r="AH85" s="69">
        <v>1275</v>
      </c>
      <c r="AI85" s="69">
        <f>13711-AH85-AG85-AF85</f>
        <v>-1700.9779996508987</v>
      </c>
      <c r="AJ85" s="192">
        <f>AF85+AG85+AH85+AI85</f>
        <v>13711</v>
      </c>
      <c r="AK85" s="15">
        <v>-4340</v>
      </c>
      <c r="AL85" s="15">
        <v>-3099</v>
      </c>
      <c r="AM85" s="69">
        <v>-2034</v>
      </c>
      <c r="AN85" s="69">
        <v>-3279</v>
      </c>
      <c r="AO85" s="192">
        <f>AK85+AL85+AM85+AN85</f>
        <v>-12752</v>
      </c>
      <c r="AP85" s="15">
        <v>-1659</v>
      </c>
    </row>
    <row r="86" spans="1:42" collapsed="1">
      <c r="A86" s="43" t="s">
        <v>128</v>
      </c>
      <c r="B86" s="44">
        <v>578.78377999999793</v>
      </c>
      <c r="C86" s="44">
        <v>13307.233259999997</v>
      </c>
      <c r="D86" s="44">
        <v>4857.5148599999984</v>
      </c>
      <c r="E86" s="44">
        <v>20992.703430000001</v>
      </c>
      <c r="F86" s="44">
        <v>39736.235329999996</v>
      </c>
      <c r="G86" s="44">
        <v>390.98823999999627</v>
      </c>
      <c r="H86" s="44">
        <v>24350.306455470898</v>
      </c>
      <c r="I86" s="44">
        <v>8610.0915000000005</v>
      </c>
      <c r="J86" s="44">
        <v>22492.470799319701</v>
      </c>
      <c r="K86" s="44">
        <v>55843.856994790607</v>
      </c>
      <c r="L86" s="44">
        <v>11301.6627546784</v>
      </c>
      <c r="M86" s="44">
        <v>6016.2156272927023</v>
      </c>
      <c r="N86" s="44">
        <v>2524.6485021089011</v>
      </c>
      <c r="O86" s="44">
        <v>8945.9935296533986</v>
      </c>
      <c r="P86" s="106">
        <v>28788.383423733394</v>
      </c>
      <c r="Q86" s="44">
        <v>75</v>
      </c>
      <c r="R86" s="44">
        <v>-1711.5</v>
      </c>
      <c r="S86" s="44">
        <v>-850.40000000000146</v>
      </c>
      <c r="T86" s="44">
        <f t="shared" ref="T86:Z86" si="92">SUM(T84:T85)</f>
        <v>4831</v>
      </c>
      <c r="U86" s="106">
        <f t="shared" si="92"/>
        <v>2344</v>
      </c>
      <c r="V86" s="44">
        <f t="shared" si="92"/>
        <v>8505</v>
      </c>
      <c r="W86" s="44">
        <f t="shared" si="92"/>
        <v>7625</v>
      </c>
      <c r="X86" s="44">
        <f t="shared" si="92"/>
        <v>5146</v>
      </c>
      <c r="Y86" s="44">
        <f t="shared" si="92"/>
        <v>1566</v>
      </c>
      <c r="Z86" s="106">
        <f t="shared" si="92"/>
        <v>22844</v>
      </c>
      <c r="AA86" s="44">
        <f t="shared" ref="AA86:AD86" si="93">SUM(AA84:AA85)</f>
        <v>8265</v>
      </c>
      <c r="AB86" s="44">
        <f t="shared" si="93"/>
        <v>11396.766960000001</v>
      </c>
      <c r="AC86" s="44">
        <f t="shared" si="93"/>
        <v>9033</v>
      </c>
      <c r="AD86" s="44">
        <f t="shared" si="93"/>
        <v>18171.013449999995</v>
      </c>
      <c r="AE86" s="106">
        <f>SUM(AA86:AD86)</f>
        <v>46865.780409999992</v>
      </c>
      <c r="AF86" s="44">
        <f t="shared" ref="AF86:AG86" si="94">SUM(AF84:AF85)</f>
        <v>-49354.149170349105</v>
      </c>
      <c r="AG86" s="44">
        <f t="shared" si="94"/>
        <v>-25966.783929999998</v>
      </c>
      <c r="AH86" s="44">
        <f t="shared" ref="AH86:AI86" si="95">SUM(AH84:AH85)</f>
        <v>-47209</v>
      </c>
      <c r="AI86" s="44">
        <f t="shared" si="95"/>
        <v>-21244.581799650896</v>
      </c>
      <c r="AJ86" s="106">
        <f>SUM(AF86:AI86)</f>
        <v>-143774.51489999998</v>
      </c>
      <c r="AK86" s="44">
        <f t="shared" ref="AK86:AL86" si="96">SUM(AK84:AK85)</f>
        <v>-14840</v>
      </c>
      <c r="AL86" s="44">
        <f t="shared" si="96"/>
        <v>-9211</v>
      </c>
      <c r="AM86" s="44">
        <f t="shared" ref="AM86:AN86" si="97">SUM(AM84:AM85)</f>
        <v>-8378</v>
      </c>
      <c r="AN86" s="44">
        <f t="shared" si="97"/>
        <v>10100</v>
      </c>
      <c r="AO86" s="106">
        <f>SUM(AK86:AN86)</f>
        <v>-22329</v>
      </c>
      <c r="AP86" s="44">
        <f t="shared" ref="AP86" si="98">SUM(AP84:AP85)</f>
        <v>-13609</v>
      </c>
    </row>
    <row r="87" spans="1:42">
      <c r="A87" s="43" t="s">
        <v>133</v>
      </c>
      <c r="B87" s="107">
        <v>8.3493281978043871E-3</v>
      </c>
      <c r="C87" s="107">
        <v>0.19160331250359958</v>
      </c>
      <c r="D87" s="107">
        <v>6.978987471624376E-2</v>
      </c>
      <c r="E87" s="107">
        <v>0.30007580877097689</v>
      </c>
      <c r="F87" s="107">
        <v>0.56966246136422283</v>
      </c>
      <c r="G87" s="107">
        <v>5.5321217952345389E-3</v>
      </c>
      <c r="H87" s="107">
        <v>0.33967060673293853</v>
      </c>
      <c r="I87" s="107">
        <v>0.12150848856900932</v>
      </c>
      <c r="J87" s="107">
        <v>0.31785188512972273</v>
      </c>
      <c r="K87" s="191">
        <v>0.78589120148034852</v>
      </c>
      <c r="L87" s="107">
        <v>0.16117602331258415</v>
      </c>
      <c r="M87" s="107">
        <v>8.7885700493648411E-2</v>
      </c>
      <c r="N87" s="107">
        <v>3.7266384762331371E-2</v>
      </c>
      <c r="O87" s="107">
        <v>0.13362200940483046</v>
      </c>
      <c r="P87" s="108">
        <v>0.42172748668727411</v>
      </c>
      <c r="Q87" s="107">
        <v>1.1164036915748735E-3</v>
      </c>
      <c r="R87" s="107">
        <v>-2.6013405681455475E-2</v>
      </c>
      <c r="S87" s="107">
        <v>-1.3122849250806312E-2</v>
      </c>
      <c r="T87" s="191">
        <v>0.08</v>
      </c>
      <c r="U87" s="108">
        <f t="shared" ref="U87:Z87" si="99">U86/U91</f>
        <v>3.5764418675617943E-2</v>
      </c>
      <c r="V87" s="107">
        <f t="shared" si="99"/>
        <v>0.13161763567990839</v>
      </c>
      <c r="W87" s="191">
        <f t="shared" si="99"/>
        <v>0.12021883770062751</v>
      </c>
      <c r="X87" s="107">
        <f t="shared" si="99"/>
        <v>8.1951809915117926E-2</v>
      </c>
      <c r="Y87" s="191">
        <f t="shared" si="99"/>
        <v>2.5206431986093004E-2</v>
      </c>
      <c r="Z87" s="108">
        <f t="shared" si="99"/>
        <v>0.36141566598636227</v>
      </c>
      <c r="AA87" s="191">
        <v>0.13</v>
      </c>
      <c r="AB87" s="191">
        <v>0.19</v>
      </c>
      <c r="AC87" s="191">
        <v>0.15</v>
      </c>
      <c r="AD87" s="191">
        <v>0.28999999999999998</v>
      </c>
      <c r="AE87" s="108">
        <f>SUM(AA87:AD87)</f>
        <v>0.76</v>
      </c>
      <c r="AF87" s="191">
        <v>-0.82</v>
      </c>
      <c r="AG87" s="191">
        <v>-0.44</v>
      </c>
      <c r="AH87" s="191">
        <v>-0.80200000000000005</v>
      </c>
      <c r="AI87" s="191">
        <v>-0.36800000000000022</v>
      </c>
      <c r="AJ87" s="264">
        <f>SUM(AF87:AI87)</f>
        <v>-2.4300000000000006</v>
      </c>
      <c r="AK87" s="191">
        <v>-0.25</v>
      </c>
      <c r="AL87" s="191">
        <v>-0.16</v>
      </c>
      <c r="AM87" s="191">
        <v>-0.14000000000000001</v>
      </c>
      <c r="AN87" s="191">
        <v>0.17</v>
      </c>
      <c r="AO87" s="264">
        <f>SUM(AK87:AN87)</f>
        <v>-0.38</v>
      </c>
      <c r="AP87" s="191">
        <v>-0.23</v>
      </c>
    </row>
    <row r="88" spans="1:42" ht="13.15" customHeight="1">
      <c r="A88" s="52"/>
      <c r="B88" s="56"/>
      <c r="C88" s="56"/>
      <c r="D88" s="56"/>
      <c r="E88" s="56"/>
      <c r="F88" s="13"/>
      <c r="G88" s="56"/>
      <c r="H88" s="56"/>
      <c r="I88" s="56"/>
      <c r="J88" s="56"/>
      <c r="K88" s="13"/>
      <c r="L88" s="15"/>
      <c r="M88" s="15"/>
      <c r="N88" s="15"/>
      <c r="O88" s="15"/>
      <c r="P88" s="13"/>
      <c r="Q88" s="15"/>
      <c r="R88" s="15"/>
      <c r="S88" s="15"/>
      <c r="T88" s="15"/>
      <c r="U88" s="13"/>
      <c r="V88" s="15"/>
      <c r="W88" s="15"/>
      <c r="X88" s="15"/>
      <c r="Y88" s="15"/>
      <c r="Z88" s="13"/>
      <c r="AA88" s="15"/>
      <c r="AB88" s="15"/>
      <c r="AC88" s="15"/>
      <c r="AD88" s="15"/>
      <c r="AE88" s="13"/>
      <c r="AF88" s="15"/>
      <c r="AG88" s="15"/>
      <c r="AH88" s="15"/>
      <c r="AI88" s="15"/>
      <c r="AJ88" s="13"/>
      <c r="AK88" s="15"/>
      <c r="AL88" s="15"/>
      <c r="AM88" s="15"/>
      <c r="AN88" s="15"/>
      <c r="AO88" s="13"/>
      <c r="AP88" s="15"/>
    </row>
    <row r="89" spans="1:42">
      <c r="A89" s="73" t="s">
        <v>128</v>
      </c>
      <c r="B89" s="60">
        <v>3252</v>
      </c>
      <c r="C89" s="60">
        <v>17194</v>
      </c>
      <c r="D89" s="60">
        <v>7819</v>
      </c>
      <c r="E89" s="60">
        <v>24229</v>
      </c>
      <c r="F89" s="100">
        <v>52494</v>
      </c>
      <c r="G89" s="60">
        <v>5004</v>
      </c>
      <c r="H89" s="60">
        <v>28713</v>
      </c>
      <c r="I89" s="60">
        <v>11961</v>
      </c>
      <c r="J89" s="60">
        <v>27286</v>
      </c>
      <c r="K89" s="100">
        <v>72965</v>
      </c>
      <c r="L89" s="60">
        <v>15249.790754678401</v>
      </c>
      <c r="M89" s="60">
        <v>12502.088627292702</v>
      </c>
      <c r="N89" s="60">
        <v>7929</v>
      </c>
      <c r="O89" s="60">
        <v>14482</v>
      </c>
      <c r="P89" s="101">
        <v>49995</v>
      </c>
      <c r="Q89" s="60">
        <v>3870</v>
      </c>
      <c r="R89" s="60">
        <v>9636</v>
      </c>
      <c r="S89" s="60">
        <v>5197</v>
      </c>
      <c r="T89" s="60">
        <v>21772</v>
      </c>
      <c r="U89" s="101">
        <f>SUM(Q89:T89)</f>
        <v>40475</v>
      </c>
      <c r="V89" s="60">
        <v>13438</v>
      </c>
      <c r="W89" s="60">
        <v>18962</v>
      </c>
      <c r="X89" s="60">
        <v>9007</v>
      </c>
      <c r="Y89" s="60">
        <v>16392</v>
      </c>
      <c r="Z89" s="101">
        <v>57799</v>
      </c>
      <c r="AA89" s="60">
        <v>10811</v>
      </c>
      <c r="AB89" s="60">
        <v>19693</v>
      </c>
      <c r="AC89" s="60">
        <v>12811.1</v>
      </c>
      <c r="AD89" s="60">
        <v>21469.9</v>
      </c>
      <c r="AE89" s="101">
        <f>SUM(AA89:AD89)</f>
        <v>64785</v>
      </c>
      <c r="AF89" s="60">
        <v>-28726</v>
      </c>
      <c r="AG89" s="60">
        <v>-26061</v>
      </c>
      <c r="AH89" s="60">
        <v>-44625</v>
      </c>
      <c r="AI89" s="60">
        <v>-12651</v>
      </c>
      <c r="AJ89" s="101">
        <f>SUM(AF89:AI89)</f>
        <v>-112063</v>
      </c>
      <c r="AK89" s="60">
        <v>-14809</v>
      </c>
      <c r="AL89" s="60">
        <v>-6972</v>
      </c>
      <c r="AM89" s="60">
        <v>-5032</v>
      </c>
      <c r="AN89" s="60">
        <v>18393</v>
      </c>
      <c r="AO89" s="101">
        <f>SUM(AK89:AN89)</f>
        <v>-8420</v>
      </c>
      <c r="AP89" s="60">
        <v>-8244</v>
      </c>
    </row>
    <row r="90" spans="1:42">
      <c r="A90" s="73" t="s">
        <v>129</v>
      </c>
      <c r="B90" s="59">
        <v>0.05</v>
      </c>
      <c r="C90" s="59">
        <v>0.25</v>
      </c>
      <c r="D90" s="59">
        <v>0.11</v>
      </c>
      <c r="E90" s="59">
        <v>0.34</v>
      </c>
      <c r="F90" s="59">
        <v>0.75</v>
      </c>
      <c r="G90" s="59">
        <v>7.0000000000000007E-2</v>
      </c>
      <c r="H90" s="59">
        <v>0.4</v>
      </c>
      <c r="I90" s="59">
        <v>0.17</v>
      </c>
      <c r="J90" s="59">
        <v>0.39</v>
      </c>
      <c r="K90" s="59">
        <v>1.02</v>
      </c>
      <c r="L90" s="59">
        <v>0.2174843126069595</v>
      </c>
      <c r="M90" s="59">
        <v>0.18018018084873277</v>
      </c>
      <c r="N90" s="59">
        <v>0.11704012044991587</v>
      </c>
      <c r="O90" s="59">
        <v>0.21631067961165049</v>
      </c>
      <c r="P90" s="102">
        <v>0.73</v>
      </c>
      <c r="Q90" s="59">
        <v>5.7606430485263468E-2</v>
      </c>
      <c r="R90" s="59">
        <v>0.14645934977885186</v>
      </c>
      <c r="S90" s="59">
        <v>8.0196904464299487E-2</v>
      </c>
      <c r="T90" s="59">
        <f t="shared" ref="T90:AF90" si="100">T89/T91</f>
        <v>0.33603951227041212</v>
      </c>
      <c r="U90" s="102">
        <f t="shared" si="100"/>
        <v>0.61756179432407687</v>
      </c>
      <c r="V90" s="59">
        <f t="shared" si="100"/>
        <v>0.20795741190671474</v>
      </c>
      <c r="W90" s="59">
        <f t="shared" si="100"/>
        <v>0.29896257055466213</v>
      </c>
      <c r="X90" s="59">
        <f t="shared" si="100"/>
        <v>0.14343955536445147</v>
      </c>
      <c r="Y90" s="59">
        <f t="shared" si="100"/>
        <v>0.26384663672799263</v>
      </c>
      <c r="Z90" s="102">
        <f t="shared" si="100"/>
        <v>0.91443985634502511</v>
      </c>
      <c r="AA90" s="59">
        <f t="shared" si="100"/>
        <v>0.1756201367793499</v>
      </c>
      <c r="AB90" s="59">
        <f t="shared" si="100"/>
        <v>0.32017493943778758</v>
      </c>
      <c r="AC90" s="59">
        <f t="shared" si="100"/>
        <v>0.20838172384066103</v>
      </c>
      <c r="AD90" s="59">
        <f t="shared" si="100"/>
        <v>0.34886581521562515</v>
      </c>
      <c r="AE90" s="102">
        <f>SUM(AA90:AD90)</f>
        <v>1.0530426152734236</v>
      </c>
      <c r="AF90" s="59">
        <f t="shared" si="100"/>
        <v>-0.47545127361803702</v>
      </c>
      <c r="AG90" s="59">
        <f t="shared" ref="AG90:AI90" si="101">AG89/AG91</f>
        <v>-0.44315399265406069</v>
      </c>
      <c r="AH90" s="59">
        <v>-0.752</v>
      </c>
      <c r="AI90" s="59">
        <f t="shared" si="101"/>
        <v>-0.21488993069710557</v>
      </c>
      <c r="AJ90" s="102">
        <f>SUM(AF90:AI90)</f>
        <v>-1.8854951969692033</v>
      </c>
      <c r="AK90" s="59">
        <v>-0.25</v>
      </c>
      <c r="AL90" s="59">
        <v>-0.12</v>
      </c>
      <c r="AM90" s="59">
        <v>-0.08</v>
      </c>
      <c r="AN90" s="59">
        <v>0.31</v>
      </c>
      <c r="AO90" s="102">
        <f>SUM(AK90:AN90)</f>
        <v>-0.14000000000000001</v>
      </c>
      <c r="AP90" s="59">
        <f t="shared" ref="AP90" si="102">AP89/AP91</f>
        <v>-0.1407426376440461</v>
      </c>
    </row>
    <row r="91" spans="1:42" collapsed="1">
      <c r="A91" s="61" t="s">
        <v>24</v>
      </c>
      <c r="B91" s="62">
        <v>69321</v>
      </c>
      <c r="C91" s="62">
        <v>69452</v>
      </c>
      <c r="D91" s="62">
        <v>69602</v>
      </c>
      <c r="E91" s="62">
        <v>69958</v>
      </c>
      <c r="F91" s="63">
        <v>69754</v>
      </c>
      <c r="G91" s="62">
        <v>70676</v>
      </c>
      <c r="H91" s="62">
        <v>71688</v>
      </c>
      <c r="I91" s="62">
        <v>70860</v>
      </c>
      <c r="J91" s="62">
        <v>70764</v>
      </c>
      <c r="K91" s="63">
        <v>71058</v>
      </c>
      <c r="L91" s="114">
        <v>70120</v>
      </c>
      <c r="M91" s="114">
        <v>68455</v>
      </c>
      <c r="N91" s="114">
        <v>67746</v>
      </c>
      <c r="O91" s="114">
        <v>66950</v>
      </c>
      <c r="P91" s="63">
        <v>68263</v>
      </c>
      <c r="Q91" s="114">
        <v>67180</v>
      </c>
      <c r="R91" s="114">
        <v>65793</v>
      </c>
      <c r="S91" s="114">
        <v>64803</v>
      </c>
      <c r="T91" s="114">
        <v>64790</v>
      </c>
      <c r="U91" s="63">
        <v>65540</v>
      </c>
      <c r="V91" s="114">
        <v>64619</v>
      </c>
      <c r="W91" s="114">
        <v>63426</v>
      </c>
      <c r="X91" s="114">
        <v>62793</v>
      </c>
      <c r="Y91" s="114">
        <v>62127</v>
      </c>
      <c r="Z91" s="63">
        <v>63207</v>
      </c>
      <c r="AA91" s="114">
        <v>61559</v>
      </c>
      <c r="AB91" s="114">
        <v>61507</v>
      </c>
      <c r="AC91" s="261">
        <v>61479</v>
      </c>
      <c r="AD91" s="114">
        <v>61542</v>
      </c>
      <c r="AE91" s="63">
        <v>61489</v>
      </c>
      <c r="AF91" s="114">
        <v>60418.389000000003</v>
      </c>
      <c r="AG91" s="114">
        <v>58808</v>
      </c>
      <c r="AH91" s="261">
        <v>58859</v>
      </c>
      <c r="AI91" s="261">
        <v>58872</v>
      </c>
      <c r="AJ91" s="63">
        <v>59237</v>
      </c>
      <c r="AK91" s="114">
        <v>59012</v>
      </c>
      <c r="AL91" s="114">
        <v>59367</v>
      </c>
      <c r="AM91" s="261">
        <v>59244</v>
      </c>
      <c r="AN91" s="261">
        <v>59805</v>
      </c>
      <c r="AO91" s="63">
        <v>59126</v>
      </c>
      <c r="AP91" s="114">
        <v>58575</v>
      </c>
    </row>
    <row r="92" spans="1:42" ht="7.35" customHeight="1">
      <c r="A92" s="64"/>
      <c r="B92" s="65"/>
      <c r="C92" s="65"/>
      <c r="D92" s="65"/>
      <c r="E92" s="65"/>
      <c r="F92" s="66"/>
      <c r="G92" s="65"/>
      <c r="H92" s="65"/>
      <c r="I92" s="65"/>
      <c r="J92" s="65"/>
      <c r="K92" s="66"/>
      <c r="L92" s="65"/>
      <c r="M92" s="65"/>
      <c r="N92" s="65"/>
      <c r="O92" s="65"/>
      <c r="P92" s="67"/>
      <c r="Q92" s="65"/>
      <c r="R92" s="65"/>
      <c r="S92" s="65"/>
      <c r="T92" s="65"/>
      <c r="U92" s="67"/>
      <c r="V92" s="65"/>
      <c r="W92" s="65"/>
      <c r="X92" s="65"/>
      <c r="Y92" s="65"/>
      <c r="Z92" s="67"/>
      <c r="AA92" s="65"/>
      <c r="AB92" s="65"/>
      <c r="AC92" s="65"/>
      <c r="AD92" s="65"/>
      <c r="AE92" s="67"/>
      <c r="AF92" s="65"/>
      <c r="AG92" s="65"/>
      <c r="AH92" s="65"/>
      <c r="AI92" s="65"/>
      <c r="AJ92" s="67"/>
      <c r="AK92" s="65"/>
      <c r="AL92" s="65"/>
      <c r="AM92" s="65"/>
      <c r="AN92" s="65"/>
      <c r="AO92" s="67"/>
      <c r="AP92" s="65"/>
    </row>
    <row r="93" spans="1:42">
      <c r="A93" s="68" t="s">
        <v>130</v>
      </c>
      <c r="B93" s="69">
        <v>578.78377999999793</v>
      </c>
      <c r="C93" s="69">
        <v>13779.233259999997</v>
      </c>
      <c r="D93" s="69">
        <v>5296.5148599999984</v>
      </c>
      <c r="E93" s="69">
        <v>22514.703430000001</v>
      </c>
      <c r="F93" s="13">
        <v>42169.235329999996</v>
      </c>
      <c r="G93" s="69">
        <v>1484.9882399999963</v>
      </c>
      <c r="H93" s="69">
        <v>26380.306455470898</v>
      </c>
      <c r="I93" s="69">
        <v>10514.0915</v>
      </c>
      <c r="J93" s="69">
        <v>26244.470799319701</v>
      </c>
      <c r="K93" s="13">
        <v>64623.856994790607</v>
      </c>
      <c r="L93" s="69">
        <v>13952</v>
      </c>
      <c r="M93" s="69">
        <v>8908</v>
      </c>
      <c r="N93" s="69">
        <v>4383.9723500000009</v>
      </c>
      <c r="O93" s="69">
        <v>12075.948609999998</v>
      </c>
      <c r="P93" s="13">
        <v>39320.145249999994</v>
      </c>
      <c r="Q93" s="69">
        <v>-887</v>
      </c>
      <c r="R93" s="69">
        <v>1809.5</v>
      </c>
      <c r="S93" s="69">
        <v>2897.5999999999985</v>
      </c>
      <c r="T93" s="69">
        <f t="shared" ref="T93:U93" si="103">T84</f>
        <v>8698</v>
      </c>
      <c r="U93" s="13">
        <f t="shared" si="103"/>
        <v>12518</v>
      </c>
      <c r="V93" s="69">
        <v>8505</v>
      </c>
      <c r="W93" s="69">
        <v>7625</v>
      </c>
      <c r="X93" s="69">
        <v>5020</v>
      </c>
      <c r="Y93" s="69">
        <v>1694</v>
      </c>
      <c r="Z93" s="13">
        <f>SUM(V93,W93,X93,Y93)</f>
        <v>22844</v>
      </c>
      <c r="AA93" s="69">
        <v>8264.9816584772052</v>
      </c>
      <c r="AB93" s="69">
        <v>11397.03997052018</v>
      </c>
      <c r="AC93" s="69">
        <v>9033.2748002259195</v>
      </c>
      <c r="AD93" s="69">
        <v>18170.62500167367</v>
      </c>
      <c r="AE93" s="13">
        <f t="shared" ref="AE93:AE96" si="104">AA93+AB93+AC93+AD93</f>
        <v>46865.921430896968</v>
      </c>
      <c r="AF93" s="69">
        <v>-49354.149170349105</v>
      </c>
      <c r="AG93" s="69">
        <v>-25966.783929999998</v>
      </c>
      <c r="AH93" s="69">
        <v>-47209</v>
      </c>
      <c r="AI93" s="69">
        <v>-21244.581799650896</v>
      </c>
      <c r="AJ93" s="13">
        <f t="shared" ref="AJ93:AJ96" si="105">AF93+AG93+AH93+AI93</f>
        <v>-143774.51489999998</v>
      </c>
      <c r="AK93" s="69">
        <v>-14840</v>
      </c>
      <c r="AL93" s="69">
        <v>-9211</v>
      </c>
      <c r="AM93" s="69">
        <v>-8378</v>
      </c>
      <c r="AN93" s="69">
        <v>10100</v>
      </c>
      <c r="AO93" s="13">
        <f t="shared" ref="AO93:AO98" si="106">AK93+AL93+AM93+AN93</f>
        <v>-22329</v>
      </c>
      <c r="AP93" s="69">
        <v>-13609</v>
      </c>
    </row>
    <row r="94" spans="1:42">
      <c r="A94" s="68" t="s">
        <v>121</v>
      </c>
      <c r="B94" s="69">
        <v>289</v>
      </c>
      <c r="C94" s="69">
        <v>5407</v>
      </c>
      <c r="D94" s="69">
        <v>1188</v>
      </c>
      <c r="E94" s="69">
        <v>7799</v>
      </c>
      <c r="F94" s="13">
        <v>14683</v>
      </c>
      <c r="G94" s="69">
        <v>675</v>
      </c>
      <c r="H94" s="69">
        <v>9256</v>
      </c>
      <c r="I94" s="69">
        <v>2477</v>
      </c>
      <c r="J94" s="69">
        <v>7644</v>
      </c>
      <c r="K94" s="13">
        <v>20052</v>
      </c>
      <c r="L94" s="69">
        <v>4608</v>
      </c>
      <c r="M94" s="69">
        <v>2476</v>
      </c>
      <c r="N94" s="69">
        <v>2551</v>
      </c>
      <c r="O94" s="69">
        <v>6577</v>
      </c>
      <c r="P94" s="13">
        <v>16212</v>
      </c>
      <c r="Q94" s="69">
        <v>114</v>
      </c>
      <c r="R94" s="69">
        <v>-238</v>
      </c>
      <c r="S94" s="69">
        <v>1009</v>
      </c>
      <c r="T94" s="69">
        <f t="shared" ref="T94:U94" si="107">T80</f>
        <v>15905</v>
      </c>
      <c r="U94" s="13">
        <f t="shared" si="107"/>
        <v>16790</v>
      </c>
      <c r="V94" s="69">
        <v>3460</v>
      </c>
      <c r="W94" s="69">
        <v>2666</v>
      </c>
      <c r="X94" s="69">
        <v>642</v>
      </c>
      <c r="Y94" s="69">
        <v>-836</v>
      </c>
      <c r="Z94" s="13">
        <f t="shared" ref="Z94:Z96" si="108">SUM(V94,W94,X94,Y94)</f>
        <v>5932</v>
      </c>
      <c r="AA94" s="69">
        <v>2722.1467624719999</v>
      </c>
      <c r="AB94" s="69">
        <v>4121.0413139040002</v>
      </c>
      <c r="AC94" s="69">
        <v>2375.8845539900003</v>
      </c>
      <c r="AD94" s="69">
        <v>3923.612045978</v>
      </c>
      <c r="AE94" s="13">
        <f t="shared" si="104"/>
        <v>13142.684676344001</v>
      </c>
      <c r="AF94" s="69">
        <v>10949</v>
      </c>
      <c r="AG94" s="69">
        <v>-10886</v>
      </c>
      <c r="AH94" s="69">
        <v>19852</v>
      </c>
      <c r="AI94" s="69">
        <v>1181</v>
      </c>
      <c r="AJ94" s="13">
        <f t="shared" si="105"/>
        <v>21096</v>
      </c>
      <c r="AK94" s="69">
        <v>2094</v>
      </c>
      <c r="AL94" s="69">
        <v>1062</v>
      </c>
      <c r="AM94" s="69">
        <v>3768</v>
      </c>
      <c r="AN94" s="69">
        <v>9591</v>
      </c>
      <c r="AO94" s="13">
        <f t="shared" si="106"/>
        <v>16515</v>
      </c>
      <c r="AP94" s="69">
        <v>2123</v>
      </c>
    </row>
    <row r="95" spans="1:42">
      <c r="A95" s="68" t="s">
        <v>25</v>
      </c>
      <c r="B95" s="69">
        <v>250</v>
      </c>
      <c r="C95" s="69">
        <v>243.87797999999998</v>
      </c>
      <c r="D95" s="69">
        <v>120</v>
      </c>
      <c r="E95" s="69">
        <v>-94.933999999999997</v>
      </c>
      <c r="F95" s="13">
        <v>518.94398000000001</v>
      </c>
      <c r="G95" s="69">
        <v>57.751220000000018</v>
      </c>
      <c r="H95" s="69">
        <v>144</v>
      </c>
      <c r="I95" s="69">
        <v>241.15722</v>
      </c>
      <c r="J95" s="69">
        <v>250</v>
      </c>
      <c r="K95" s="13">
        <v>692.90844000000004</v>
      </c>
      <c r="L95" s="69">
        <v>-69</v>
      </c>
      <c r="M95" s="69">
        <v>78</v>
      </c>
      <c r="N95" s="69">
        <v>99.071270000000027</v>
      </c>
      <c r="O95" s="69">
        <v>207</v>
      </c>
      <c r="P95" s="13">
        <v>315.07127000000003</v>
      </c>
      <c r="Q95" s="69">
        <v>227</v>
      </c>
      <c r="R95" s="69">
        <v>155</v>
      </c>
      <c r="S95" s="69">
        <v>275</v>
      </c>
      <c r="T95" s="69">
        <v>258</v>
      </c>
      <c r="U95" s="13">
        <v>915</v>
      </c>
      <c r="V95" s="69">
        <v>185</v>
      </c>
      <c r="W95" s="69">
        <v>530</v>
      </c>
      <c r="X95" s="69">
        <v>157</v>
      </c>
      <c r="Y95" s="69">
        <v>-302</v>
      </c>
      <c r="Z95" s="13">
        <f t="shared" si="108"/>
        <v>570</v>
      </c>
      <c r="AA95" s="69">
        <v>269.56256471999995</v>
      </c>
      <c r="AB95" s="69">
        <v>204.202954232</v>
      </c>
      <c r="AC95" s="69">
        <v>-16.048219168000017</v>
      </c>
      <c r="AD95" s="69">
        <v>488.64910466399999</v>
      </c>
      <c r="AE95" s="13">
        <f t="shared" si="104"/>
        <v>946.36640444799991</v>
      </c>
      <c r="AF95" s="69">
        <v>253</v>
      </c>
      <c r="AG95" s="69">
        <v>620</v>
      </c>
      <c r="AH95" s="69">
        <v>1590</v>
      </c>
      <c r="AI95" s="69">
        <v>1627</v>
      </c>
      <c r="AJ95" s="13">
        <f t="shared" si="105"/>
        <v>4090</v>
      </c>
      <c r="AK95" s="69">
        <v>1498</v>
      </c>
      <c r="AL95" s="69">
        <v>521</v>
      </c>
      <c r="AM95" s="69">
        <v>351</v>
      </c>
      <c r="AN95" s="69">
        <v>348</v>
      </c>
      <c r="AO95" s="13">
        <f t="shared" si="106"/>
        <v>2718</v>
      </c>
      <c r="AP95" s="69">
        <v>286</v>
      </c>
    </row>
    <row r="96" spans="1:42">
      <c r="A96" s="68" t="s">
        <v>116</v>
      </c>
      <c r="B96" s="69">
        <v>7424</v>
      </c>
      <c r="C96" s="69">
        <v>8258</v>
      </c>
      <c r="D96" s="69">
        <v>7861</v>
      </c>
      <c r="E96" s="69">
        <v>9687</v>
      </c>
      <c r="F96" s="13">
        <v>33230</v>
      </c>
      <c r="G96" s="69">
        <v>9467</v>
      </c>
      <c r="H96" s="69">
        <v>10861</v>
      </c>
      <c r="I96" s="69">
        <v>10200</v>
      </c>
      <c r="J96" s="69">
        <v>11259</v>
      </c>
      <c r="K96" s="13">
        <v>41787</v>
      </c>
      <c r="L96" s="69">
        <v>10297</v>
      </c>
      <c r="M96" s="69">
        <v>11496</v>
      </c>
      <c r="N96" s="69">
        <v>11984</v>
      </c>
      <c r="O96" s="69">
        <v>12176</v>
      </c>
      <c r="P96" s="13">
        <v>45953</v>
      </c>
      <c r="Q96" s="69">
        <v>11957</v>
      </c>
      <c r="R96" s="69">
        <v>13136</v>
      </c>
      <c r="S96" s="69">
        <v>14252</v>
      </c>
      <c r="T96" s="69">
        <v>26900</v>
      </c>
      <c r="U96" s="13">
        <v>66245</v>
      </c>
      <c r="V96" s="69">
        <v>12150</v>
      </c>
      <c r="W96" s="69">
        <v>13587</v>
      </c>
      <c r="X96" s="69">
        <v>12512</v>
      </c>
      <c r="Y96" s="69">
        <v>13944</v>
      </c>
      <c r="Z96" s="13">
        <f t="shared" si="108"/>
        <v>52193</v>
      </c>
      <c r="AA96" s="69">
        <v>12963.579943983999</v>
      </c>
      <c r="AB96" s="69">
        <v>14415.829424576001</v>
      </c>
      <c r="AC96" s="69">
        <v>14354.051409386</v>
      </c>
      <c r="AD96" s="69">
        <v>16721.305109257999</v>
      </c>
      <c r="AE96" s="13">
        <f t="shared" si="104"/>
        <v>58454.765887204005</v>
      </c>
      <c r="AF96" s="69">
        <v>14012</v>
      </c>
      <c r="AG96" s="69">
        <v>10881</v>
      </c>
      <c r="AH96" s="69">
        <v>12930</v>
      </c>
      <c r="AI96" s="69">
        <v>11213</v>
      </c>
      <c r="AJ96" s="13">
        <f t="shared" si="105"/>
        <v>49036</v>
      </c>
      <c r="AK96" s="69">
        <v>11528</v>
      </c>
      <c r="AL96" s="69">
        <v>11956</v>
      </c>
      <c r="AM96" s="69">
        <v>13176</v>
      </c>
      <c r="AN96" s="69">
        <f>50827-AM96-AL96-AK96</f>
        <v>14167</v>
      </c>
      <c r="AO96" s="13">
        <f t="shared" si="106"/>
        <v>50827</v>
      </c>
      <c r="AP96" s="69">
        <v>11440</v>
      </c>
    </row>
    <row r="97" spans="1:110" ht="14.25" customHeight="1">
      <c r="A97" s="68" t="s">
        <v>119</v>
      </c>
      <c r="B97" s="70"/>
      <c r="C97" s="70"/>
      <c r="D97" s="70"/>
      <c r="E97" s="70"/>
      <c r="F97" s="71"/>
      <c r="G97" s="70"/>
      <c r="H97" s="70"/>
      <c r="I97" s="70"/>
      <c r="J97" s="70"/>
      <c r="K97" s="71"/>
      <c r="L97" s="70"/>
      <c r="M97" s="70"/>
      <c r="N97" s="70"/>
      <c r="O97" s="70"/>
      <c r="P97" s="71"/>
      <c r="Q97" s="70"/>
      <c r="R97" s="70"/>
      <c r="S97" s="70"/>
      <c r="T97" s="70"/>
      <c r="U97" s="71"/>
      <c r="V97" s="69"/>
      <c r="W97" s="69"/>
      <c r="X97" s="69"/>
      <c r="Y97" s="69"/>
      <c r="Z97" s="71"/>
      <c r="AA97" s="69"/>
      <c r="AB97" s="69"/>
      <c r="AC97" s="70"/>
      <c r="AD97" s="69"/>
      <c r="AE97" s="71"/>
      <c r="AF97" s="70"/>
      <c r="AG97" s="70"/>
      <c r="AH97" s="70"/>
      <c r="AI97" s="70"/>
      <c r="AJ97" s="71"/>
      <c r="AK97" s="70">
        <v>309</v>
      </c>
      <c r="AL97" s="70">
        <v>699</v>
      </c>
      <c r="AM97" s="70">
        <v>741</v>
      </c>
      <c r="AN97" s="70">
        <v>764</v>
      </c>
      <c r="AO97" s="71">
        <f t="shared" si="106"/>
        <v>2513</v>
      </c>
      <c r="AP97" s="70">
        <v>1023</v>
      </c>
    </row>
    <row r="98" spans="1:110">
      <c r="A98" s="38" t="s">
        <v>26</v>
      </c>
      <c r="B98" s="38">
        <v>8541.7837799999979</v>
      </c>
      <c r="C98" s="38">
        <v>27688.111239999998</v>
      </c>
      <c r="D98" s="38">
        <v>14465.514859999999</v>
      </c>
      <c r="E98" s="38">
        <v>39905.76943</v>
      </c>
      <c r="F98" s="109">
        <v>90601.179309999992</v>
      </c>
      <c r="G98" s="38">
        <v>11684.739459999997</v>
      </c>
      <c r="H98" s="38">
        <v>46641.306455470898</v>
      </c>
      <c r="I98" s="38">
        <v>23432.24872</v>
      </c>
      <c r="J98" s="38">
        <v>45397.470799319701</v>
      </c>
      <c r="K98" s="109">
        <v>127155.76543479061</v>
      </c>
      <c r="L98" s="38">
        <v>28788</v>
      </c>
      <c r="M98" s="38">
        <v>22958</v>
      </c>
      <c r="N98" s="38">
        <v>19018.04362</v>
      </c>
      <c r="O98" s="38">
        <v>31035.948609999999</v>
      </c>
      <c r="P98" s="109">
        <v>101799.99223</v>
      </c>
      <c r="Q98" s="38">
        <v>11411</v>
      </c>
      <c r="R98" s="38">
        <v>14862.5</v>
      </c>
      <c r="S98" s="38">
        <v>18433.599999999999</v>
      </c>
      <c r="T98" s="38">
        <f t="shared" ref="T98:AF98" si="109">T93+T94+T95+T96</f>
        <v>51761</v>
      </c>
      <c r="U98" s="109">
        <f t="shared" si="109"/>
        <v>96468</v>
      </c>
      <c r="V98" s="38">
        <f t="shared" si="109"/>
        <v>24300</v>
      </c>
      <c r="W98" s="38">
        <f t="shared" si="109"/>
        <v>24408</v>
      </c>
      <c r="X98" s="38">
        <f t="shared" si="109"/>
        <v>18331</v>
      </c>
      <c r="Y98" s="38">
        <f>SUM(Y93:Y96)</f>
        <v>14500</v>
      </c>
      <c r="Z98" s="109">
        <f t="shared" si="109"/>
        <v>81539</v>
      </c>
      <c r="AA98" s="38">
        <f t="shared" si="109"/>
        <v>24220.270929653205</v>
      </c>
      <c r="AB98" s="38">
        <f t="shared" si="109"/>
        <v>30138.11366323218</v>
      </c>
      <c r="AC98" s="38">
        <f t="shared" si="109"/>
        <v>25747.162544433922</v>
      </c>
      <c r="AD98" s="38">
        <f t="shared" si="109"/>
        <v>39304.191261573666</v>
      </c>
      <c r="AE98" s="109">
        <f t="shared" si="109"/>
        <v>119409.73839889298</v>
      </c>
      <c r="AF98" s="38">
        <f t="shared" si="109"/>
        <v>-24140.149170349105</v>
      </c>
      <c r="AG98" s="38">
        <f t="shared" ref="AG98:AH98" si="110">AG93+AG94+AG95+AG96</f>
        <v>-25351.783929999998</v>
      </c>
      <c r="AH98" s="38">
        <f t="shared" si="110"/>
        <v>-12837</v>
      </c>
      <c r="AI98" s="38">
        <f t="shared" ref="AI98:AJ98" si="111">AI93+AI94+AI95+AI96</f>
        <v>-7223.5817996508958</v>
      </c>
      <c r="AJ98" s="109">
        <f t="shared" si="111"/>
        <v>-69552.51489999998</v>
      </c>
      <c r="AK98" s="38">
        <f>AK93+AK94+AK95+AK96+AK97</f>
        <v>589</v>
      </c>
      <c r="AL98" s="38">
        <f t="shared" ref="AL98:AN98" si="112">AL93+AL94+AL95+AL96+AL97</f>
        <v>5027</v>
      </c>
      <c r="AM98" s="38">
        <f t="shared" si="112"/>
        <v>9658</v>
      </c>
      <c r="AN98" s="38">
        <f t="shared" si="112"/>
        <v>34970</v>
      </c>
      <c r="AO98" s="109">
        <f t="shared" si="106"/>
        <v>50244</v>
      </c>
      <c r="AP98" s="38">
        <f>AP93+AP94+AP95+AP96+AP97</f>
        <v>1263</v>
      </c>
    </row>
    <row r="99" spans="1:110">
      <c r="A99" s="51" t="s">
        <v>79</v>
      </c>
      <c r="B99" s="14"/>
      <c r="C99" s="14"/>
      <c r="D99" s="14"/>
      <c r="E99" s="14"/>
      <c r="F99" s="50"/>
      <c r="G99" s="14"/>
      <c r="H99" s="14"/>
      <c r="I99" s="14"/>
      <c r="J99" s="14"/>
      <c r="K99" s="50"/>
      <c r="L99" s="27"/>
      <c r="M99" s="27"/>
      <c r="N99" s="27"/>
      <c r="O99" s="27"/>
      <c r="P99" s="50"/>
      <c r="Q99" s="27"/>
      <c r="R99" s="27">
        <v>10258</v>
      </c>
      <c r="S99" s="27">
        <v>3437</v>
      </c>
      <c r="T99" s="27">
        <v>2479</v>
      </c>
      <c r="U99" s="50">
        <v>16174</v>
      </c>
      <c r="V99" s="69">
        <v>702</v>
      </c>
      <c r="W99" s="69">
        <v>456</v>
      </c>
      <c r="X99" s="69">
        <v>0</v>
      </c>
      <c r="Y99" s="69">
        <v>8384</v>
      </c>
      <c r="Z99" s="50">
        <f t="shared" ref="Z99:Z104" si="113">SUM(V99,W99,X99,Y99)</f>
        <v>9542</v>
      </c>
      <c r="AA99" s="69">
        <v>850</v>
      </c>
      <c r="AB99" s="69">
        <v>0</v>
      </c>
      <c r="AC99" s="69">
        <v>0</v>
      </c>
      <c r="AD99" s="69">
        <v>0</v>
      </c>
      <c r="AE99" s="50">
        <f t="shared" ref="AE99:AE104" si="114">AA99+AB99+AC99+AD99</f>
        <v>850</v>
      </c>
      <c r="AF99" s="27">
        <v>0</v>
      </c>
      <c r="AG99" s="27">
        <v>0</v>
      </c>
      <c r="AH99" s="27"/>
      <c r="AI99" s="27"/>
      <c r="AJ99" s="50">
        <f t="shared" ref="AJ99:AJ104" si="115">AF99+AG99+AH99+AI99</f>
        <v>0</v>
      </c>
      <c r="AK99" s="27">
        <v>0</v>
      </c>
      <c r="AL99" s="27">
        <v>0</v>
      </c>
      <c r="AM99" s="27">
        <v>0</v>
      </c>
      <c r="AN99" s="27">
        <v>0</v>
      </c>
      <c r="AO99" s="50">
        <f t="shared" ref="AO99:AO104" si="116">AK99+AL99+AM99+AN99</f>
        <v>0</v>
      </c>
      <c r="AP99" s="27">
        <v>0</v>
      </c>
    </row>
    <row r="100" spans="1:110">
      <c r="A100" s="51" t="s">
        <v>117</v>
      </c>
      <c r="B100" s="14"/>
      <c r="C100" s="14"/>
      <c r="D100" s="14"/>
      <c r="E100" s="14"/>
      <c r="F100" s="50"/>
      <c r="G100" s="14"/>
      <c r="H100" s="14"/>
      <c r="I100" s="14"/>
      <c r="J100" s="14"/>
      <c r="K100" s="50"/>
      <c r="L100" s="27"/>
      <c r="M100" s="27"/>
      <c r="N100" s="27"/>
      <c r="O100" s="27"/>
      <c r="P100" s="50"/>
      <c r="Q100" s="27"/>
      <c r="R100" s="27"/>
      <c r="S100" s="27"/>
      <c r="T100" s="27"/>
      <c r="U100" s="50"/>
      <c r="V100" s="69">
        <v>0</v>
      </c>
      <c r="W100" s="69">
        <v>0</v>
      </c>
      <c r="X100" s="69">
        <v>0</v>
      </c>
      <c r="Y100" s="69">
        <v>0</v>
      </c>
      <c r="Z100" s="50">
        <f t="shared" si="113"/>
        <v>0</v>
      </c>
      <c r="AA100" s="69">
        <v>-1699.8325727680001</v>
      </c>
      <c r="AB100" s="69">
        <v>3100.8757744479999</v>
      </c>
      <c r="AC100" s="69">
        <v>334.49220666400004</v>
      </c>
      <c r="AD100" s="69">
        <v>-1382.59986972</v>
      </c>
      <c r="AE100" s="50">
        <f t="shared" si="114"/>
        <v>352.93553862399972</v>
      </c>
      <c r="AF100" s="27">
        <v>3165</v>
      </c>
      <c r="AG100" s="27">
        <v>-1413</v>
      </c>
      <c r="AH100" s="69">
        <v>-1091</v>
      </c>
      <c r="AI100" s="69">
        <v>789</v>
      </c>
      <c r="AJ100" s="50">
        <f t="shared" si="115"/>
        <v>1450</v>
      </c>
      <c r="AK100" s="27">
        <v>-3677</v>
      </c>
      <c r="AL100" s="27">
        <v>-33</v>
      </c>
      <c r="AM100" s="69">
        <v>-30</v>
      </c>
      <c r="AN100" s="69">
        <v>-29</v>
      </c>
      <c r="AO100" s="50">
        <f t="shared" si="116"/>
        <v>-3769</v>
      </c>
      <c r="AP100" s="27">
        <v>-34</v>
      </c>
    </row>
    <row r="101" spans="1:110">
      <c r="A101" s="68" t="s">
        <v>141</v>
      </c>
      <c r="B101" s="69">
        <v>518</v>
      </c>
      <c r="C101" s="69">
        <v>1061</v>
      </c>
      <c r="D101" s="69">
        <v>174</v>
      </c>
      <c r="E101" s="69">
        <v>3541</v>
      </c>
      <c r="F101" s="13">
        <v>5294</v>
      </c>
      <c r="G101" s="69">
        <v>128</v>
      </c>
      <c r="H101" s="69">
        <v>1329</v>
      </c>
      <c r="I101" s="69">
        <v>1471</v>
      </c>
      <c r="J101" s="69">
        <v>797</v>
      </c>
      <c r="K101" s="13">
        <v>3725</v>
      </c>
      <c r="L101" s="69">
        <v>648</v>
      </c>
      <c r="M101" s="69">
        <v>601</v>
      </c>
      <c r="N101" s="69">
        <v>1654</v>
      </c>
      <c r="O101" s="69">
        <v>3037</v>
      </c>
      <c r="P101" s="13">
        <v>5940</v>
      </c>
      <c r="Q101" s="69">
        <v>4010</v>
      </c>
      <c r="R101" s="69">
        <v>3592</v>
      </c>
      <c r="S101" s="69">
        <v>12465</v>
      </c>
      <c r="T101" s="69">
        <v>3948</v>
      </c>
      <c r="U101" s="13">
        <v>24015</v>
      </c>
      <c r="V101" s="69">
        <v>1132</v>
      </c>
      <c r="W101" s="69">
        <v>311</v>
      </c>
      <c r="X101" s="69">
        <v>1056</v>
      </c>
      <c r="Y101" s="69">
        <v>895</v>
      </c>
      <c r="Z101" s="13">
        <f t="shared" si="113"/>
        <v>3394</v>
      </c>
      <c r="AA101" s="69">
        <v>654.69282477599995</v>
      </c>
      <c r="AB101" s="69">
        <v>1084.8493868400001</v>
      </c>
      <c r="AC101" s="69">
        <v>963.72295073199996</v>
      </c>
      <c r="AD101" s="69">
        <v>3063.8691293760003</v>
      </c>
      <c r="AE101" s="13">
        <f t="shared" si="114"/>
        <v>5767.1342917239999</v>
      </c>
      <c r="AF101" s="69">
        <v>11928</v>
      </c>
      <c r="AG101" s="69">
        <v>2028</v>
      </c>
      <c r="AH101" s="69">
        <v>7134</v>
      </c>
      <c r="AI101" s="69">
        <v>6883</v>
      </c>
      <c r="AJ101" s="13">
        <f t="shared" si="115"/>
        <v>27973</v>
      </c>
      <c r="AK101" s="69">
        <v>698</v>
      </c>
      <c r="AL101" s="69">
        <v>-1048</v>
      </c>
      <c r="AM101" s="69">
        <v>-2520</v>
      </c>
      <c r="AN101" s="69">
        <v>1842</v>
      </c>
      <c r="AO101" s="13">
        <f t="shared" si="116"/>
        <v>-1028</v>
      </c>
      <c r="AP101" s="69">
        <v>7592</v>
      </c>
    </row>
    <row r="102" spans="1:110">
      <c r="A102" s="68" t="s">
        <v>27</v>
      </c>
      <c r="B102" s="69">
        <v>262</v>
      </c>
      <c r="C102" s="69">
        <v>162</v>
      </c>
      <c r="D102" s="69">
        <v>297</v>
      </c>
      <c r="E102" s="69">
        <v>350</v>
      </c>
      <c r="F102" s="13">
        <v>1071</v>
      </c>
      <c r="G102" s="69">
        <v>434</v>
      </c>
      <c r="H102" s="69">
        <v>749</v>
      </c>
      <c r="I102" s="69">
        <v>427</v>
      </c>
      <c r="J102" s="69">
        <v>792</v>
      </c>
      <c r="K102" s="13">
        <v>2402</v>
      </c>
      <c r="L102" s="69">
        <v>441</v>
      </c>
      <c r="M102" s="69">
        <v>1340</v>
      </c>
      <c r="N102" s="69">
        <v>690</v>
      </c>
      <c r="O102" s="69">
        <v>-150</v>
      </c>
      <c r="P102" s="13">
        <v>2321</v>
      </c>
      <c r="Q102" s="69">
        <v>255</v>
      </c>
      <c r="R102" s="69">
        <v>264</v>
      </c>
      <c r="S102" s="69">
        <v>318</v>
      </c>
      <c r="T102" s="69">
        <v>-134</v>
      </c>
      <c r="U102" s="13">
        <v>703</v>
      </c>
      <c r="V102" s="69">
        <v>205</v>
      </c>
      <c r="W102" s="69">
        <v>100</v>
      </c>
      <c r="X102" s="69">
        <v>202</v>
      </c>
      <c r="Y102" s="69">
        <v>-15</v>
      </c>
      <c r="Z102" s="13">
        <f t="shared" si="113"/>
        <v>492</v>
      </c>
      <c r="AA102" s="69">
        <v>84</v>
      </c>
      <c r="AB102" s="69">
        <v>138</v>
      </c>
      <c r="AC102" s="69">
        <v>-166</v>
      </c>
      <c r="AD102" s="69">
        <v>-59</v>
      </c>
      <c r="AE102" s="13">
        <f t="shared" si="114"/>
        <v>-3</v>
      </c>
      <c r="AF102" s="69">
        <v>529</v>
      </c>
      <c r="AG102" s="69">
        <v>0</v>
      </c>
      <c r="AH102" s="69">
        <v>1329</v>
      </c>
      <c r="AI102" s="69">
        <v>0</v>
      </c>
      <c r="AJ102" s="13">
        <f t="shared" si="115"/>
        <v>1858</v>
      </c>
      <c r="AK102" s="69">
        <v>0</v>
      </c>
      <c r="AL102" s="69">
        <v>0</v>
      </c>
      <c r="AM102" s="69">
        <v>0</v>
      </c>
      <c r="AN102" s="69">
        <v>0</v>
      </c>
      <c r="AO102" s="13">
        <f t="shared" si="116"/>
        <v>0</v>
      </c>
      <c r="AP102" s="69">
        <v>0</v>
      </c>
    </row>
    <row r="103" spans="1:110">
      <c r="A103" s="193" t="s">
        <v>113</v>
      </c>
      <c r="B103" s="69"/>
      <c r="C103" s="69"/>
      <c r="D103" s="69"/>
      <c r="E103" s="69"/>
      <c r="F103" s="13">
        <v>0</v>
      </c>
      <c r="G103" s="69"/>
      <c r="H103" s="69"/>
      <c r="I103" s="69"/>
      <c r="J103" s="69"/>
      <c r="K103" s="13">
        <v>0</v>
      </c>
      <c r="L103" s="69"/>
      <c r="M103" s="69"/>
      <c r="N103" s="69"/>
      <c r="O103" s="69"/>
      <c r="P103" s="13">
        <v>0</v>
      </c>
      <c r="Q103" s="69">
        <v>0</v>
      </c>
      <c r="R103" s="69">
        <v>0</v>
      </c>
      <c r="S103" s="69">
        <v>0</v>
      </c>
      <c r="T103" s="69">
        <v>0</v>
      </c>
      <c r="U103" s="13">
        <v>0</v>
      </c>
      <c r="V103" s="69">
        <v>0</v>
      </c>
      <c r="W103" s="69">
        <v>7500</v>
      </c>
      <c r="X103" s="69">
        <v>0</v>
      </c>
      <c r="Y103" s="69">
        <v>7231</v>
      </c>
      <c r="Z103" s="13">
        <f t="shared" si="113"/>
        <v>14731</v>
      </c>
      <c r="AA103" s="69">
        <v>0</v>
      </c>
      <c r="AB103" s="69">
        <v>0</v>
      </c>
      <c r="AC103" s="69">
        <v>0</v>
      </c>
      <c r="AD103" s="69">
        <v>0</v>
      </c>
      <c r="AE103" s="13">
        <f t="shared" si="114"/>
        <v>0</v>
      </c>
      <c r="AF103" s="69">
        <v>0</v>
      </c>
      <c r="AG103" s="69">
        <v>0</v>
      </c>
      <c r="AH103" s="69">
        <v>0</v>
      </c>
      <c r="AI103" s="69">
        <v>4105</v>
      </c>
      <c r="AJ103" s="13">
        <f t="shared" si="115"/>
        <v>4105</v>
      </c>
      <c r="AK103" s="69">
        <v>0</v>
      </c>
      <c r="AL103" s="69">
        <v>-1770</v>
      </c>
      <c r="AM103" s="69">
        <v>0</v>
      </c>
      <c r="AN103" s="69">
        <v>0</v>
      </c>
      <c r="AO103" s="13">
        <f t="shared" si="116"/>
        <v>-1770</v>
      </c>
      <c r="AP103" s="69">
        <v>0</v>
      </c>
    </row>
    <row r="104" spans="1:110">
      <c r="A104" s="72" t="s">
        <v>107</v>
      </c>
      <c r="B104" s="70">
        <v>3281</v>
      </c>
      <c r="C104" s="70">
        <v>4809</v>
      </c>
      <c r="D104" s="70">
        <v>3519</v>
      </c>
      <c r="E104" s="70">
        <v>3858</v>
      </c>
      <c r="F104" s="190">
        <v>15467</v>
      </c>
      <c r="G104" s="70">
        <v>5666</v>
      </c>
      <c r="H104" s="70">
        <v>5195</v>
      </c>
      <c r="I104" s="70">
        <v>4343</v>
      </c>
      <c r="J104" s="70">
        <v>7175</v>
      </c>
      <c r="K104" s="190">
        <v>22379</v>
      </c>
      <c r="L104" s="70">
        <v>6002</v>
      </c>
      <c r="M104" s="70">
        <v>9012</v>
      </c>
      <c r="N104" s="70">
        <v>7882</v>
      </c>
      <c r="O104" s="70">
        <v>8690</v>
      </c>
      <c r="P104" s="190">
        <v>31586</v>
      </c>
      <c r="Q104" s="70">
        <v>5660</v>
      </c>
      <c r="R104" s="70">
        <v>6837</v>
      </c>
      <c r="S104" s="70">
        <v>6419</v>
      </c>
      <c r="T104" s="70">
        <v>4802</v>
      </c>
      <c r="U104" s="190">
        <v>23718</v>
      </c>
      <c r="V104" s="243">
        <v>5068</v>
      </c>
      <c r="W104" s="70">
        <v>6566</v>
      </c>
      <c r="X104" s="70">
        <v>6230</v>
      </c>
      <c r="Y104" s="70">
        <v>5384</v>
      </c>
      <c r="Z104" s="190">
        <f t="shared" si="113"/>
        <v>23248</v>
      </c>
      <c r="AA104" s="70">
        <v>4414.244957592</v>
      </c>
      <c r="AB104" s="70">
        <v>6957.9777365520004</v>
      </c>
      <c r="AC104" s="70">
        <v>5550.4587121519999</v>
      </c>
      <c r="AD104" s="244">
        <v>6029.8193961039997</v>
      </c>
      <c r="AE104" s="190">
        <f t="shared" si="114"/>
        <v>22952.500802399998</v>
      </c>
      <c r="AF104" s="70">
        <v>4158</v>
      </c>
      <c r="AG104" s="70">
        <v>6242</v>
      </c>
      <c r="AH104" s="70">
        <v>5203</v>
      </c>
      <c r="AI104" s="70">
        <v>5467</v>
      </c>
      <c r="AJ104" s="190">
        <f t="shared" si="115"/>
        <v>21070</v>
      </c>
      <c r="AK104" s="70">
        <v>5175</v>
      </c>
      <c r="AL104" s="70">
        <v>6566</v>
      </c>
      <c r="AM104" s="70">
        <v>5993</v>
      </c>
      <c r="AN104" s="70">
        <v>7231</v>
      </c>
      <c r="AO104" s="190">
        <f t="shared" si="116"/>
        <v>24965</v>
      </c>
      <c r="AP104" s="70">
        <v>5986</v>
      </c>
    </row>
    <row r="105" spans="1:110" s="98" customFormat="1">
      <c r="A105" s="201" t="s">
        <v>28</v>
      </c>
      <c r="B105" s="202">
        <v>12602.783779999998</v>
      </c>
      <c r="C105" s="202">
        <v>33720.111239999998</v>
      </c>
      <c r="D105" s="202">
        <v>18455.514859999999</v>
      </c>
      <c r="E105" s="202">
        <v>47654.76943</v>
      </c>
      <c r="F105" s="24">
        <v>112433.17930999999</v>
      </c>
      <c r="G105" s="202">
        <v>17912.739459999997</v>
      </c>
      <c r="H105" s="202">
        <v>53914.306455470898</v>
      </c>
      <c r="I105" s="202">
        <v>29673.24872</v>
      </c>
      <c r="J105" s="202">
        <v>54161.470799319701</v>
      </c>
      <c r="K105" s="24">
        <v>155661.76543479061</v>
      </c>
      <c r="L105" s="202">
        <v>35879</v>
      </c>
      <c r="M105" s="202">
        <v>33911</v>
      </c>
      <c r="N105" s="202">
        <v>29244.04362</v>
      </c>
      <c r="O105" s="202">
        <v>42612.948609999999</v>
      </c>
      <c r="P105" s="24">
        <v>141646.99223</v>
      </c>
      <c r="Q105" s="202">
        <v>21336</v>
      </c>
      <c r="R105" s="202">
        <v>35813.5</v>
      </c>
      <c r="S105" s="202">
        <v>41072.6</v>
      </c>
      <c r="T105" s="202">
        <f>SUM(T98:T104)</f>
        <v>62856</v>
      </c>
      <c r="U105" s="24">
        <f>SUM(U98:U104)</f>
        <v>161078</v>
      </c>
      <c r="V105" s="69"/>
      <c r="W105" s="69"/>
      <c r="X105" s="69"/>
      <c r="Y105" s="69"/>
      <c r="Z105" s="24">
        <f>SUM(Z98:Z104)</f>
        <v>132946</v>
      </c>
      <c r="AA105" s="69"/>
      <c r="AB105" s="69"/>
      <c r="AC105" s="69"/>
      <c r="AD105" s="69"/>
      <c r="AE105" s="24">
        <f>SUM(AE98:AE104)</f>
        <v>149329.30903164099</v>
      </c>
      <c r="AF105" s="202"/>
      <c r="AG105" s="202"/>
      <c r="AH105" s="202"/>
      <c r="AI105" s="202"/>
      <c r="AJ105" s="24">
        <f>SUM(AJ98:AJ104)</f>
        <v>-13096.51489999998</v>
      </c>
      <c r="AK105" s="202"/>
      <c r="AL105" s="202"/>
      <c r="AM105" s="202"/>
      <c r="AN105" s="202"/>
      <c r="AO105" s="24">
        <f>SUM(AO98:AO104)</f>
        <v>68642</v>
      </c>
      <c r="AP105" s="202"/>
      <c r="AQ105" s="276"/>
      <c r="AR105" s="272"/>
      <c r="AS105" s="272"/>
      <c r="AT105" s="272"/>
      <c r="AU105" s="274"/>
      <c r="AV105" s="274"/>
      <c r="AW105" s="274"/>
      <c r="AX105" s="274"/>
      <c r="AY105" s="274"/>
      <c r="AZ105" s="274"/>
      <c r="BA105" s="274"/>
      <c r="BB105" s="274"/>
      <c r="BC105" s="274"/>
      <c r="BD105" s="274"/>
      <c r="BE105" s="274"/>
      <c r="BF105" s="274"/>
      <c r="BG105" s="274"/>
      <c r="BH105" s="274"/>
      <c r="BI105" s="274"/>
      <c r="BJ105" s="274"/>
      <c r="BK105" s="274"/>
      <c r="BL105" s="274"/>
      <c r="BM105" s="274"/>
      <c r="BN105" s="274"/>
      <c r="BO105" s="274"/>
      <c r="BP105" s="274"/>
      <c r="BQ105" s="274"/>
      <c r="BR105" s="274"/>
      <c r="BS105" s="274"/>
      <c r="BT105" s="274"/>
      <c r="BU105" s="274"/>
      <c r="BV105" s="271"/>
      <c r="BW105" s="271"/>
      <c r="BX105" s="271"/>
      <c r="BY105" s="271"/>
      <c r="BZ105" s="271"/>
      <c r="CA105" s="271"/>
      <c r="CB105" s="271"/>
      <c r="CC105" s="271"/>
      <c r="CD105" s="271"/>
      <c r="CE105" s="271"/>
      <c r="CF105" s="271"/>
      <c r="CG105" s="271"/>
      <c r="CH105" s="271"/>
      <c r="CI105" s="271"/>
      <c r="CJ105" s="271"/>
      <c r="CK105" s="271"/>
      <c r="CL105" s="271"/>
      <c r="CM105" s="271"/>
      <c r="CN105" s="271"/>
      <c r="CO105" s="271"/>
      <c r="CP105" s="271"/>
      <c r="CQ105" s="271"/>
      <c r="CR105" s="271"/>
      <c r="CS105" s="271"/>
      <c r="CT105" s="271"/>
      <c r="CU105" s="271"/>
      <c r="CV105" s="271"/>
      <c r="CW105" s="271"/>
      <c r="CX105" s="271"/>
      <c r="CY105" s="271"/>
      <c r="CZ105" s="271"/>
      <c r="DA105" s="271"/>
      <c r="DB105" s="271"/>
      <c r="DC105" s="271"/>
      <c r="DD105" s="271"/>
      <c r="DE105" s="271"/>
      <c r="DF105" s="271"/>
    </row>
    <row r="106" spans="1:110">
      <c r="A106" s="68" t="s">
        <v>29</v>
      </c>
      <c r="B106" s="69">
        <v>0</v>
      </c>
      <c r="C106" s="69">
        <v>-889</v>
      </c>
      <c r="D106" s="69">
        <v>-887</v>
      </c>
      <c r="E106" s="69">
        <v>-2161</v>
      </c>
      <c r="F106" s="50">
        <v>-3937</v>
      </c>
      <c r="G106" s="69">
        <v>-1933</v>
      </c>
      <c r="H106" s="69">
        <v>-3538</v>
      </c>
      <c r="I106" s="69">
        <v>-3399</v>
      </c>
      <c r="J106" s="69">
        <v>-6015</v>
      </c>
      <c r="K106" s="50">
        <v>-14885</v>
      </c>
      <c r="L106" s="69">
        <v>-4377</v>
      </c>
      <c r="M106" s="69">
        <v>-4876</v>
      </c>
      <c r="N106" s="69">
        <v>-4738</v>
      </c>
      <c r="O106" s="69">
        <v>-5752</v>
      </c>
      <c r="P106" s="50">
        <v>-19743</v>
      </c>
      <c r="Q106" s="69">
        <v>-2845</v>
      </c>
      <c r="R106" s="69">
        <v>-6516</v>
      </c>
      <c r="S106" s="69">
        <v>-6511</v>
      </c>
      <c r="T106" s="69">
        <v>-7055</v>
      </c>
      <c r="U106" s="50">
        <v>-22927</v>
      </c>
      <c r="V106" s="69"/>
      <c r="W106" s="69"/>
      <c r="X106" s="69"/>
      <c r="Y106" s="69"/>
      <c r="Z106" s="50"/>
      <c r="AA106" s="69"/>
      <c r="AB106" s="69"/>
      <c r="AC106" s="69"/>
      <c r="AD106" s="69"/>
      <c r="AE106" s="50"/>
      <c r="AF106" s="69"/>
      <c r="AG106" s="69"/>
      <c r="AH106" s="69"/>
      <c r="AI106" s="69"/>
      <c r="AJ106" s="50"/>
      <c r="AK106" s="69"/>
      <c r="AL106" s="69"/>
      <c r="AM106" s="69"/>
      <c r="AN106" s="69"/>
      <c r="AO106" s="50"/>
      <c r="AP106" s="69"/>
    </row>
    <row r="107" spans="1:110">
      <c r="A107" s="73" t="s">
        <v>82</v>
      </c>
      <c r="B107" s="74">
        <v>12602.783779999998</v>
      </c>
      <c r="C107" s="74">
        <v>32831.111239999998</v>
      </c>
      <c r="D107" s="74">
        <v>17568.514859999999</v>
      </c>
      <c r="E107" s="74">
        <v>45493.76943</v>
      </c>
      <c r="F107" s="75">
        <v>108496.17930999999</v>
      </c>
      <c r="G107" s="74">
        <v>15979.739459999997</v>
      </c>
      <c r="H107" s="74">
        <v>50376.306455470898</v>
      </c>
      <c r="I107" s="74">
        <v>26274.24872</v>
      </c>
      <c r="J107" s="74">
        <v>48146.470799319701</v>
      </c>
      <c r="K107" s="75">
        <v>140776.76543479061</v>
      </c>
      <c r="L107" s="74">
        <v>31502</v>
      </c>
      <c r="M107" s="74">
        <v>29035</v>
      </c>
      <c r="N107" s="74">
        <v>24506.04362</v>
      </c>
      <c r="O107" s="74">
        <v>36860.948609999999</v>
      </c>
      <c r="P107" s="75">
        <v>121903.99223</v>
      </c>
      <c r="Q107" s="74">
        <v>18491</v>
      </c>
      <c r="R107" s="74">
        <v>29297.5</v>
      </c>
      <c r="S107" s="74">
        <v>34561.599999999999</v>
      </c>
      <c r="T107" s="74">
        <f t="shared" ref="T107:U107" si="117">SUM(T105:T106)</f>
        <v>55801</v>
      </c>
      <c r="U107" s="74">
        <f t="shared" si="117"/>
        <v>138151</v>
      </c>
      <c r="V107" s="74">
        <f>SUM(V98:V106)</f>
        <v>31407</v>
      </c>
      <c r="W107" s="74">
        <f t="shared" ref="W107:AE107" si="118">SUM(W98:W104)</f>
        <v>39341</v>
      </c>
      <c r="X107" s="74">
        <f t="shared" si="118"/>
        <v>25819</v>
      </c>
      <c r="Y107" s="74">
        <f t="shared" si="118"/>
        <v>36379</v>
      </c>
      <c r="Z107" s="74">
        <f t="shared" si="118"/>
        <v>132946</v>
      </c>
      <c r="AA107" s="74">
        <f t="shared" si="118"/>
        <v>28523.376139253207</v>
      </c>
      <c r="AB107" s="74">
        <f t="shared" si="118"/>
        <v>41419.816561072177</v>
      </c>
      <c r="AC107" s="74">
        <f t="shared" si="118"/>
        <v>32429.836413981924</v>
      </c>
      <c r="AD107" s="74">
        <f t="shared" si="118"/>
        <v>46956.279917333668</v>
      </c>
      <c r="AE107" s="74">
        <f t="shared" si="118"/>
        <v>149329.30903164099</v>
      </c>
      <c r="AF107" s="74">
        <f>SUM(AF98:AF104)</f>
        <v>-4360.1491703491047</v>
      </c>
      <c r="AG107" s="74">
        <f t="shared" ref="AG107:AH107" si="119">SUM(AG98:AG104)</f>
        <v>-18494.783929999998</v>
      </c>
      <c r="AH107" s="74">
        <f t="shared" si="119"/>
        <v>-262</v>
      </c>
      <c r="AI107" s="74">
        <f>SUM(AI98:AI104)</f>
        <v>10020.418200349104</v>
      </c>
      <c r="AJ107" s="74">
        <f t="shared" ref="AJ107:AK107" si="120">SUM(AJ98:AJ104)</f>
        <v>-13096.51489999998</v>
      </c>
      <c r="AK107" s="74">
        <f t="shared" si="120"/>
        <v>2785</v>
      </c>
      <c r="AL107" s="74">
        <f t="shared" ref="AL107:AM107" si="121">SUM(AL98:AL104)</f>
        <v>8742</v>
      </c>
      <c r="AM107" s="74">
        <f t="shared" si="121"/>
        <v>13101</v>
      </c>
      <c r="AN107" s="74">
        <f t="shared" ref="AN107:AO107" si="122">SUM(AN98:AN104)</f>
        <v>44014</v>
      </c>
      <c r="AO107" s="74">
        <f t="shared" si="122"/>
        <v>68642</v>
      </c>
      <c r="AP107" s="74">
        <f>SUM(AP98:AP104)</f>
        <v>14807</v>
      </c>
    </row>
    <row r="108" spans="1:110">
      <c r="A108" s="73" t="s">
        <v>83</v>
      </c>
      <c r="B108" s="218"/>
      <c r="C108" s="218"/>
      <c r="D108" s="218"/>
      <c r="E108" s="218"/>
      <c r="F108" s="219"/>
      <c r="G108" s="218"/>
      <c r="H108" s="218"/>
      <c r="I108" s="218"/>
      <c r="J108" s="218"/>
      <c r="K108" s="219"/>
      <c r="L108" s="218"/>
      <c r="M108" s="218"/>
      <c r="N108" s="218"/>
      <c r="O108" s="218"/>
      <c r="P108" s="219"/>
      <c r="Q108" s="218"/>
      <c r="R108" s="218"/>
      <c r="S108" s="218">
        <v>33055</v>
      </c>
      <c r="T108" s="218">
        <v>42361</v>
      </c>
      <c r="U108" s="218">
        <v>126158</v>
      </c>
      <c r="V108" s="218">
        <f t="shared" ref="V108:AE108" si="123">V107</f>
        <v>31407</v>
      </c>
      <c r="W108" s="218">
        <f t="shared" si="123"/>
        <v>39341</v>
      </c>
      <c r="X108" s="218">
        <f t="shared" si="123"/>
        <v>25819</v>
      </c>
      <c r="Y108" s="218">
        <f t="shared" si="123"/>
        <v>36379</v>
      </c>
      <c r="Z108" s="218">
        <f t="shared" si="123"/>
        <v>132946</v>
      </c>
      <c r="AA108" s="218">
        <f t="shared" si="123"/>
        <v>28523.376139253207</v>
      </c>
      <c r="AB108" s="218">
        <f t="shared" si="123"/>
        <v>41419.816561072177</v>
      </c>
      <c r="AC108" s="218">
        <f t="shared" si="123"/>
        <v>32429.836413981924</v>
      </c>
      <c r="AD108" s="218">
        <f t="shared" si="123"/>
        <v>46956.279917333668</v>
      </c>
      <c r="AE108" s="218">
        <f t="shared" si="123"/>
        <v>149329.30903164099</v>
      </c>
      <c r="AF108" s="218">
        <f>AF107</f>
        <v>-4360.1491703491047</v>
      </c>
      <c r="AG108" s="218">
        <f t="shared" ref="AG108:AH108" si="124">AG107</f>
        <v>-18494.783929999998</v>
      </c>
      <c r="AH108" s="218">
        <f t="shared" si="124"/>
        <v>-262</v>
      </c>
      <c r="AI108" s="218">
        <f t="shared" ref="AI108:AK108" si="125">AI107</f>
        <v>10020.418200349104</v>
      </c>
      <c r="AJ108" s="218">
        <f t="shared" si="125"/>
        <v>-13096.51489999998</v>
      </c>
      <c r="AK108" s="218">
        <f t="shared" si="125"/>
        <v>2785</v>
      </c>
      <c r="AL108" s="218">
        <f t="shared" ref="AL108:AM108" si="126">AL107</f>
        <v>8742</v>
      </c>
      <c r="AM108" s="218">
        <f t="shared" si="126"/>
        <v>13101</v>
      </c>
      <c r="AN108" s="218">
        <f t="shared" ref="AN108:AO108" si="127">AN107</f>
        <v>44014</v>
      </c>
      <c r="AO108" s="218">
        <f t="shared" si="127"/>
        <v>68642</v>
      </c>
      <c r="AP108" s="218">
        <f>AP107</f>
        <v>14807</v>
      </c>
    </row>
    <row r="109" spans="1:110" ht="7.35" customHeight="1">
      <c r="A109" s="76"/>
      <c r="B109" s="77"/>
      <c r="C109" s="78"/>
      <c r="D109" s="78"/>
      <c r="E109" s="79"/>
      <c r="F109" s="80"/>
      <c r="G109" s="77"/>
      <c r="H109" s="78"/>
      <c r="I109" s="78"/>
      <c r="J109" s="79"/>
      <c r="K109" s="80"/>
      <c r="L109" s="77"/>
      <c r="M109" s="78"/>
      <c r="N109" s="78"/>
      <c r="O109" s="79"/>
      <c r="P109" s="80"/>
      <c r="Q109" s="77"/>
      <c r="R109" s="78"/>
      <c r="S109" s="78"/>
      <c r="T109" s="78"/>
      <c r="U109" s="80"/>
      <c r="V109" s="78"/>
      <c r="W109" s="78"/>
      <c r="X109" s="78"/>
      <c r="Y109" s="78"/>
      <c r="Z109" s="80"/>
      <c r="AA109" s="78"/>
      <c r="AB109" s="78"/>
      <c r="AC109" s="78"/>
      <c r="AD109" s="78"/>
      <c r="AE109" s="80"/>
      <c r="AF109" s="78"/>
      <c r="AG109" s="78"/>
      <c r="AH109" s="78"/>
      <c r="AI109" s="78"/>
      <c r="AJ109" s="80"/>
      <c r="AK109" s="78"/>
      <c r="AL109" s="78"/>
      <c r="AM109" s="78"/>
      <c r="AN109" s="78"/>
      <c r="AO109" s="80"/>
      <c r="AP109" s="78"/>
    </row>
    <row r="110" spans="1:110" collapsed="1">
      <c r="A110" s="81" t="s">
        <v>30</v>
      </c>
      <c r="B110" s="82"/>
      <c r="C110" s="82"/>
      <c r="D110" s="82"/>
      <c r="E110" s="82"/>
      <c r="F110" s="83"/>
      <c r="G110" s="82"/>
      <c r="H110" s="82"/>
      <c r="I110" s="82"/>
      <c r="J110" s="82"/>
      <c r="K110" s="83"/>
      <c r="L110" s="82"/>
      <c r="M110" s="82"/>
      <c r="N110" s="82"/>
      <c r="O110" s="82"/>
      <c r="P110" s="83"/>
      <c r="Q110" s="82"/>
      <c r="R110" s="82"/>
      <c r="S110" s="82"/>
      <c r="T110" s="82"/>
      <c r="U110" s="83"/>
      <c r="V110" s="82"/>
      <c r="W110" s="82"/>
      <c r="X110" s="82"/>
      <c r="Y110" s="82"/>
      <c r="Z110" s="83"/>
      <c r="AA110" s="82"/>
      <c r="AB110" s="82"/>
      <c r="AC110" s="82"/>
      <c r="AD110" s="82"/>
      <c r="AE110" s="83"/>
      <c r="AF110" s="82"/>
      <c r="AG110" s="82"/>
      <c r="AH110" s="82"/>
      <c r="AI110" s="82"/>
      <c r="AJ110" s="83"/>
      <c r="AK110" s="82"/>
      <c r="AL110" s="82"/>
      <c r="AM110" s="82"/>
      <c r="AN110" s="82"/>
      <c r="AO110" s="83"/>
      <c r="AP110" s="82"/>
    </row>
    <row r="111" spans="1:110" ht="7.35" customHeight="1">
      <c r="A111" s="84"/>
      <c r="B111" s="85"/>
      <c r="C111" s="85"/>
      <c r="D111" s="85"/>
      <c r="E111" s="85"/>
      <c r="F111" s="86"/>
      <c r="G111" s="85"/>
      <c r="H111" s="85"/>
      <c r="I111" s="85"/>
      <c r="J111" s="85"/>
      <c r="K111" s="86"/>
      <c r="L111" s="85"/>
      <c r="M111" s="85"/>
      <c r="N111" s="85"/>
      <c r="O111" s="85"/>
      <c r="P111" s="86"/>
      <c r="Q111" s="85"/>
      <c r="R111" s="85"/>
      <c r="S111" s="85"/>
      <c r="T111" s="85"/>
      <c r="U111" s="86"/>
      <c r="V111" s="85"/>
      <c r="W111" s="85"/>
      <c r="X111" s="85"/>
      <c r="Y111" s="85"/>
      <c r="Z111" s="86"/>
      <c r="AA111" s="85"/>
      <c r="AB111" s="85"/>
      <c r="AC111" s="85"/>
      <c r="AD111" s="85"/>
      <c r="AE111" s="86"/>
      <c r="AF111" s="85"/>
      <c r="AG111" s="85"/>
      <c r="AH111" s="85"/>
      <c r="AI111" s="85"/>
      <c r="AJ111" s="86"/>
      <c r="AK111" s="85"/>
      <c r="AL111" s="85"/>
      <c r="AM111" s="85"/>
      <c r="AN111" s="85"/>
      <c r="AO111" s="86"/>
      <c r="AP111" s="85"/>
    </row>
    <row r="112" spans="1:110">
      <c r="A112" s="12" t="s">
        <v>10</v>
      </c>
      <c r="B112" s="87">
        <v>0.72927230819888045</v>
      </c>
      <c r="C112" s="87">
        <v>0.77480249480249486</v>
      </c>
      <c r="D112" s="87">
        <v>0.73400544959128067</v>
      </c>
      <c r="E112" s="87">
        <v>0.77168093172314067</v>
      </c>
      <c r="F112" s="88">
        <v>0.75652863944596738</v>
      </c>
      <c r="G112" s="87">
        <v>0.7481896356641774</v>
      </c>
      <c r="H112" s="87">
        <v>0.77829686091303996</v>
      </c>
      <c r="I112" s="87">
        <v>0.6675772825305536</v>
      </c>
      <c r="J112" s="87">
        <v>0.68877758647675691</v>
      </c>
      <c r="K112" s="88">
        <v>0.72505112569918484</v>
      </c>
      <c r="L112" s="87">
        <v>0.76574400268411336</v>
      </c>
      <c r="M112" s="87">
        <v>0.62477656586291175</v>
      </c>
      <c r="N112" s="87">
        <v>0.57766021625133412</v>
      </c>
      <c r="O112" s="87">
        <v>0.60783036618902875</v>
      </c>
      <c r="P112" s="88">
        <v>0.65032000977416049</v>
      </c>
      <c r="Q112" s="87">
        <v>0.74619788106630214</v>
      </c>
      <c r="R112" s="87">
        <v>0.61238606477645274</v>
      </c>
      <c r="S112" s="87">
        <v>0.69747025528474071</v>
      </c>
      <c r="T112" s="87">
        <f t="shared" ref="T112:AP112" si="128">T43/T8</f>
        <v>0.60570041302771382</v>
      </c>
      <c r="U112" s="88">
        <f t="shared" si="128"/>
        <v>0.65950410186214437</v>
      </c>
      <c r="V112" s="87">
        <f t="shared" si="128"/>
        <v>0.69431813980998858</v>
      </c>
      <c r="W112" s="87">
        <f t="shared" si="128"/>
        <v>0.67144160836260058</v>
      </c>
      <c r="X112" s="87">
        <f t="shared" si="128"/>
        <v>0.64638834257107103</v>
      </c>
      <c r="Y112" s="87">
        <f t="shared" si="128"/>
        <v>0.60494267920187239</v>
      </c>
      <c r="Z112" s="88">
        <f t="shared" si="128"/>
        <v>0.65683752583646982</v>
      </c>
      <c r="AA112" s="87">
        <f t="shared" si="128"/>
        <v>0.70751341681574242</v>
      </c>
      <c r="AB112" s="87">
        <f t="shared" si="128"/>
        <v>0.60979981949314543</v>
      </c>
      <c r="AC112" s="87">
        <f t="shared" si="128"/>
        <v>0.67001687605475346</v>
      </c>
      <c r="AD112" s="87">
        <f t="shared" si="128"/>
        <v>0.63261498936915639</v>
      </c>
      <c r="AE112" s="88">
        <f t="shared" si="128"/>
        <v>0.65078458162547093</v>
      </c>
      <c r="AF112" s="87">
        <f t="shared" si="128"/>
        <v>0.41800379704187374</v>
      </c>
      <c r="AG112" s="87">
        <f t="shared" si="128"/>
        <v>-5.4945054945054944E-2</v>
      </c>
      <c r="AH112" s="87">
        <f t="shared" si="128"/>
        <v>0.44713912285797269</v>
      </c>
      <c r="AI112" s="87">
        <f t="shared" si="128"/>
        <v>0.61143228728709043</v>
      </c>
      <c r="AJ112" s="88">
        <f t="shared" si="128"/>
        <v>0.48579515301609766</v>
      </c>
      <c r="AK112" s="87">
        <f t="shared" si="128"/>
        <v>0.6908070997990623</v>
      </c>
      <c r="AL112" s="87">
        <f t="shared" si="128"/>
        <v>0.58178580513864153</v>
      </c>
      <c r="AM112" s="87">
        <f t="shared" si="128"/>
        <v>0.46449270747086174</v>
      </c>
      <c r="AN112" s="87">
        <f t="shared" si="128"/>
        <v>0.71672912462765448</v>
      </c>
      <c r="AO112" s="88">
        <f t="shared" si="128"/>
        <v>0.63377630591998191</v>
      </c>
      <c r="AP112" s="87">
        <f t="shared" si="128"/>
        <v>0.69295645062359434</v>
      </c>
    </row>
    <row r="113" spans="1:42">
      <c r="A113" s="12" t="s">
        <v>63</v>
      </c>
      <c r="B113" s="87">
        <v>0.69578692493946737</v>
      </c>
      <c r="C113" s="87">
        <v>0.76382297104888464</v>
      </c>
      <c r="D113" s="87">
        <v>0.70188201802941641</v>
      </c>
      <c r="E113" s="87">
        <v>0.75680539932508439</v>
      </c>
      <c r="F113" s="88">
        <v>0.73586543302029273</v>
      </c>
      <c r="G113" s="87">
        <v>0.75141884222474464</v>
      </c>
      <c r="H113" s="87">
        <v>0.83733620534912945</v>
      </c>
      <c r="I113" s="87">
        <v>0.72812186559679037</v>
      </c>
      <c r="J113" s="87">
        <v>0.76438007713136946</v>
      </c>
      <c r="K113" s="88">
        <v>0.78013661604992879</v>
      </c>
      <c r="L113" s="87">
        <v>0.820463501595046</v>
      </c>
      <c r="M113" s="87">
        <v>0.75859062467945426</v>
      </c>
      <c r="N113" s="87">
        <v>0.65862774134405189</v>
      </c>
      <c r="O113" s="87">
        <v>0.70710618751688736</v>
      </c>
      <c r="P113" s="88">
        <v>0.74428571428571433</v>
      </c>
      <c r="Q113" s="87">
        <v>0.67288124466618526</v>
      </c>
      <c r="R113" s="87">
        <v>0.72332768839966133</v>
      </c>
      <c r="S113" s="87">
        <v>0.60050089904957615</v>
      </c>
      <c r="T113" s="87">
        <f t="shared" ref="T113:AF113" si="129">T44/T9</f>
        <v>0.67817366568632176</v>
      </c>
      <c r="U113" s="88">
        <f t="shared" si="129"/>
        <v>0.67198058031911878</v>
      </c>
      <c r="V113" s="87">
        <f t="shared" si="129"/>
        <v>0.71328593023906839</v>
      </c>
      <c r="W113" s="87">
        <f t="shared" si="129"/>
        <v>0.75297209866558834</v>
      </c>
      <c r="X113" s="87">
        <f t="shared" si="129"/>
        <v>0.56403992461785435</v>
      </c>
      <c r="Y113" s="87">
        <f t="shared" si="129"/>
        <v>0.57223606637087465</v>
      </c>
      <c r="Z113" s="88">
        <f t="shared" si="129"/>
        <v>0.66587616360687463</v>
      </c>
      <c r="AA113" s="87">
        <f t="shared" si="129"/>
        <v>0.66143870538683214</v>
      </c>
      <c r="AB113" s="87">
        <f t="shared" si="129"/>
        <v>0.75638214565387629</v>
      </c>
      <c r="AC113" s="87">
        <f t="shared" si="129"/>
        <v>0.57357945135354871</v>
      </c>
      <c r="AD113" s="87">
        <f t="shared" si="129"/>
        <v>0.46522490824714124</v>
      </c>
      <c r="AE113" s="88">
        <f t="shared" si="129"/>
        <v>0.6318521513440194</v>
      </c>
      <c r="AF113" s="87">
        <f t="shared" si="129"/>
        <v>-0.27097638586501421</v>
      </c>
      <c r="AG113" s="220" t="s">
        <v>75</v>
      </c>
      <c r="AH113" s="220" t="s">
        <v>75</v>
      </c>
      <c r="AI113" s="220" t="s">
        <v>75</v>
      </c>
      <c r="AJ113" s="88">
        <f t="shared" ref="AJ113:AP113" si="130">AJ44/AJ9</f>
        <v>-0.53248136315228967</v>
      </c>
      <c r="AK113" s="87">
        <f t="shared" si="130"/>
        <v>0.22526618016509151</v>
      </c>
      <c r="AL113" s="220">
        <f t="shared" si="130"/>
        <v>0.22767743576698041</v>
      </c>
      <c r="AM113" s="220">
        <f t="shared" si="130"/>
        <v>0.36674420956811976</v>
      </c>
      <c r="AN113" s="220">
        <f t="shared" si="130"/>
        <v>0.72036262203626222</v>
      </c>
      <c r="AO113" s="88">
        <f t="shared" si="130"/>
        <v>0.47118049540966567</v>
      </c>
      <c r="AP113" s="87">
        <f t="shared" si="130"/>
        <v>0.49023174879379894</v>
      </c>
    </row>
    <row r="114" spans="1:42" ht="14.25" hidden="1" customHeight="1">
      <c r="A114" s="14" t="s">
        <v>64</v>
      </c>
      <c r="B114" s="87">
        <v>1</v>
      </c>
      <c r="C114" s="87">
        <v>1</v>
      </c>
      <c r="D114" s="87">
        <v>1</v>
      </c>
      <c r="E114" s="87">
        <v>1</v>
      </c>
      <c r="F114" s="88">
        <v>1</v>
      </c>
      <c r="G114" s="87">
        <v>1</v>
      </c>
      <c r="H114" s="87">
        <v>1</v>
      </c>
      <c r="I114" s="87">
        <v>1</v>
      </c>
      <c r="J114" s="87">
        <v>1</v>
      </c>
      <c r="K114" s="88">
        <v>1</v>
      </c>
      <c r="L114" s="87">
        <v>1</v>
      </c>
      <c r="M114" s="87">
        <v>1</v>
      </c>
      <c r="N114" s="87">
        <v>1</v>
      </c>
      <c r="O114" s="87">
        <v>1</v>
      </c>
      <c r="P114" s="88">
        <v>1</v>
      </c>
      <c r="Q114" s="87">
        <v>1</v>
      </c>
      <c r="R114" s="87">
        <v>1</v>
      </c>
      <c r="S114" s="87">
        <v>1</v>
      </c>
      <c r="T114" s="87">
        <f>T45/T10</f>
        <v>1</v>
      </c>
      <c r="U114" s="88">
        <f>U45/U10</f>
        <v>1</v>
      </c>
      <c r="V114" s="220" t="s">
        <v>85</v>
      </c>
      <c r="W114" s="220" t="s">
        <v>85</v>
      </c>
      <c r="X114" s="220" t="s">
        <v>85</v>
      </c>
      <c r="Y114" s="220" t="s">
        <v>85</v>
      </c>
      <c r="Z114" s="223" t="s">
        <v>85</v>
      </c>
      <c r="AA114" s="220" t="s">
        <v>85</v>
      </c>
      <c r="AB114" s="220" t="s">
        <v>85</v>
      </c>
      <c r="AC114" s="220" t="s">
        <v>85</v>
      </c>
      <c r="AD114" s="220" t="s">
        <v>85</v>
      </c>
      <c r="AE114" s="223" t="s">
        <v>85</v>
      </c>
      <c r="AF114" s="220" t="s">
        <v>85</v>
      </c>
      <c r="AG114" s="220" t="s">
        <v>85</v>
      </c>
      <c r="AH114" s="220" t="s">
        <v>85</v>
      </c>
      <c r="AI114" s="220" t="s">
        <v>85</v>
      </c>
      <c r="AJ114" s="223" t="s">
        <v>85</v>
      </c>
      <c r="AK114" s="220" t="s">
        <v>85</v>
      </c>
      <c r="AL114" s="220" t="s">
        <v>85</v>
      </c>
      <c r="AM114" s="220" t="s">
        <v>85</v>
      </c>
      <c r="AN114" s="220" t="s">
        <v>85</v>
      </c>
      <c r="AO114" s="223" t="s">
        <v>85</v>
      </c>
      <c r="AP114" s="220" t="s">
        <v>85</v>
      </c>
    </row>
    <row r="115" spans="1:42">
      <c r="A115" s="11" t="s">
        <v>99</v>
      </c>
      <c r="B115" s="89">
        <v>0.72300523280241391</v>
      </c>
      <c r="C115" s="89">
        <v>0.77351714829722107</v>
      </c>
      <c r="D115" s="89">
        <v>0.72593930178039667</v>
      </c>
      <c r="E115" s="90">
        <v>0.77251163623344077</v>
      </c>
      <c r="F115" s="91">
        <v>0.75358170170782213</v>
      </c>
      <c r="G115" s="89">
        <v>0.75476303693136793</v>
      </c>
      <c r="H115" s="89">
        <v>0.80627173430151511</v>
      </c>
      <c r="I115" s="89">
        <v>0.69808238255932298</v>
      </c>
      <c r="J115" s="90">
        <v>0.73061399742378708</v>
      </c>
      <c r="K115" s="91">
        <v>0.75393091977025239</v>
      </c>
      <c r="L115" s="89">
        <v>0.79335856847900899</v>
      </c>
      <c r="M115" s="89">
        <v>0.68843772079298449</v>
      </c>
      <c r="N115" s="89">
        <v>0.61812155906762711</v>
      </c>
      <c r="O115" s="90">
        <v>0.65850277264325319</v>
      </c>
      <c r="P115" s="91">
        <v>0.69654342796144075</v>
      </c>
      <c r="Q115" s="89">
        <v>0.72224058582725215</v>
      </c>
      <c r="R115" s="89">
        <v>0.66302721160128997</v>
      </c>
      <c r="S115" s="89">
        <v>0.66981729483781693</v>
      </c>
      <c r="T115" s="89">
        <f>T46/T11</f>
        <v>0.64331008833100878</v>
      </c>
      <c r="U115" s="91">
        <f>U46/U11</f>
        <v>0.67153236856327136</v>
      </c>
      <c r="V115" s="89">
        <f t="shared" ref="V115:AF115" si="131">V46/V11</f>
        <v>0.7018614178838618</v>
      </c>
      <c r="W115" s="89">
        <f t="shared" si="131"/>
        <v>0.70455403918477277</v>
      </c>
      <c r="X115" s="230">
        <f t="shared" si="131"/>
        <v>0.61424017003188103</v>
      </c>
      <c r="Y115" s="89">
        <f t="shared" si="131"/>
        <v>0.59202630694637803</v>
      </c>
      <c r="Z115" s="91">
        <f t="shared" si="131"/>
        <v>0.66043852218674659</v>
      </c>
      <c r="AA115" s="89">
        <f t="shared" si="131"/>
        <v>0.68943775275035879</v>
      </c>
      <c r="AB115" s="89">
        <f t="shared" si="131"/>
        <v>0.66754355741994975</v>
      </c>
      <c r="AC115" s="230">
        <f t="shared" si="131"/>
        <v>0.63300939460821137</v>
      </c>
      <c r="AD115" s="89">
        <f t="shared" si="131"/>
        <v>0.56894954264739861</v>
      </c>
      <c r="AE115" s="91">
        <f t="shared" si="131"/>
        <v>0.64343236864230802</v>
      </c>
      <c r="AF115" s="89">
        <f t="shared" si="131"/>
        <v>0.17017979971741179</v>
      </c>
      <c r="AG115" s="255" t="s">
        <v>105</v>
      </c>
      <c r="AH115" s="255" t="s">
        <v>105</v>
      </c>
      <c r="AI115" s="255" t="s">
        <v>105</v>
      </c>
      <c r="AJ115" s="91">
        <f t="shared" ref="AJ115:AP115" si="132">AJ46/AJ11</f>
        <v>9.1766798247516587E-2</v>
      </c>
      <c r="AK115" s="89">
        <f t="shared" si="132"/>
        <v>0.49913805841501258</v>
      </c>
      <c r="AL115" s="255">
        <f t="shared" si="132"/>
        <v>0.44014245738997709</v>
      </c>
      <c r="AM115" s="255">
        <f t="shared" si="132"/>
        <v>0.42672346412380802</v>
      </c>
      <c r="AN115" s="255">
        <f t="shared" si="132"/>
        <v>0.71815115893716985</v>
      </c>
      <c r="AO115" s="91">
        <f t="shared" si="132"/>
        <v>0.56950780106638821</v>
      </c>
      <c r="AP115" s="89">
        <f t="shared" si="132"/>
        <v>0.61337597416710654</v>
      </c>
    </row>
    <row r="116" spans="1:42" ht="9" customHeight="1">
      <c r="A116" s="11"/>
      <c r="B116" s="87"/>
      <c r="C116" s="87"/>
      <c r="D116" s="87"/>
      <c r="E116" s="92"/>
      <c r="F116" s="88"/>
      <c r="G116" s="87"/>
      <c r="H116" s="87"/>
      <c r="I116" s="87"/>
      <c r="J116" s="92"/>
      <c r="K116" s="88"/>
      <c r="L116" s="87"/>
      <c r="M116" s="87"/>
      <c r="N116" s="87"/>
      <c r="O116" s="92"/>
      <c r="P116" s="88"/>
      <c r="Q116" s="87"/>
      <c r="R116" s="87"/>
      <c r="S116" s="87"/>
      <c r="T116" s="87"/>
      <c r="U116" s="88"/>
      <c r="V116" s="87"/>
      <c r="W116" s="87"/>
      <c r="X116" s="87"/>
      <c r="Y116" s="87"/>
      <c r="Z116" s="88"/>
      <c r="AA116" s="87"/>
      <c r="AB116" s="87"/>
      <c r="AC116" s="87"/>
      <c r="AD116" s="87"/>
      <c r="AE116" s="88"/>
      <c r="AF116" s="87"/>
      <c r="AG116" s="87"/>
      <c r="AH116" s="87"/>
      <c r="AI116" s="87"/>
      <c r="AJ116" s="88"/>
      <c r="AK116" s="87"/>
      <c r="AL116" s="87"/>
      <c r="AM116" s="87"/>
      <c r="AN116" s="87"/>
      <c r="AO116" s="88"/>
      <c r="AP116" s="87"/>
    </row>
    <row r="117" spans="1:42">
      <c r="A117" s="14" t="s">
        <v>65</v>
      </c>
      <c r="B117" s="87">
        <f t="shared" ref="B117:AP117" si="133">B48/B14</f>
        <v>0.57877423924314109</v>
      </c>
      <c r="C117" s="87">
        <f t="shared" si="133"/>
        <v>0.6320345361011146</v>
      </c>
      <c r="D117" s="87">
        <f t="shared" si="133"/>
        <v>0.73420491201500082</v>
      </c>
      <c r="E117" s="92">
        <f t="shared" si="133"/>
        <v>0.63315281367215404</v>
      </c>
      <c r="F117" s="88">
        <f t="shared" si="133"/>
        <v>0.64120846745662941</v>
      </c>
      <c r="G117" s="87">
        <f t="shared" si="133"/>
        <v>0.65727002967359049</v>
      </c>
      <c r="H117" s="87">
        <f t="shared" si="133"/>
        <v>0.5901517612660695</v>
      </c>
      <c r="I117" s="87">
        <f t="shared" si="133"/>
        <v>0.42484476241900648</v>
      </c>
      <c r="J117" s="92">
        <f t="shared" si="133"/>
        <v>0.63022282165837762</v>
      </c>
      <c r="K117" s="88">
        <f t="shared" si="133"/>
        <v>0.56263107527538536</v>
      </c>
      <c r="L117" s="87">
        <f t="shared" si="133"/>
        <v>0.32157887099114785</v>
      </c>
      <c r="M117" s="87">
        <f t="shared" si="133"/>
        <v>0.57305747126436779</v>
      </c>
      <c r="N117" s="87">
        <f t="shared" si="133"/>
        <v>0.64091858037578286</v>
      </c>
      <c r="O117" s="92">
        <f t="shared" si="133"/>
        <v>0.60715882335409654</v>
      </c>
      <c r="P117" s="88">
        <f t="shared" si="133"/>
        <v>0.54962134728995682</v>
      </c>
      <c r="Q117" s="87">
        <f t="shared" si="133"/>
        <v>0.602603127952136</v>
      </c>
      <c r="R117" s="87">
        <f t="shared" si="133"/>
        <v>0.65444551179421495</v>
      </c>
      <c r="S117" s="87">
        <f t="shared" si="133"/>
        <v>0.64012681485751344</v>
      </c>
      <c r="T117" s="87">
        <f t="shared" si="133"/>
        <v>0.63982520029133283</v>
      </c>
      <c r="U117" s="88">
        <f t="shared" si="133"/>
        <v>0.63902509214473091</v>
      </c>
      <c r="V117" s="87">
        <f t="shared" si="133"/>
        <v>0.6848763657274296</v>
      </c>
      <c r="W117" s="87">
        <f t="shared" si="133"/>
        <v>0.66389307475594572</v>
      </c>
      <c r="X117" s="87">
        <f t="shared" si="133"/>
        <v>0.55833831951448842</v>
      </c>
      <c r="Y117" s="87">
        <f t="shared" si="133"/>
        <v>0.54778866493228617</v>
      </c>
      <c r="Z117" s="88">
        <f t="shared" si="133"/>
        <v>0.59627841360673983</v>
      </c>
      <c r="AA117" s="87">
        <f t="shared" si="133"/>
        <v>0.54137046874760153</v>
      </c>
      <c r="AB117" s="87">
        <f t="shared" si="133"/>
        <v>0.48597054723956123</v>
      </c>
      <c r="AC117" s="87">
        <f t="shared" si="133"/>
        <v>0.55546550984411502</v>
      </c>
      <c r="AD117" s="87">
        <f t="shared" si="133"/>
        <v>0.5534435116250418</v>
      </c>
      <c r="AE117" s="88">
        <f t="shared" si="133"/>
        <v>0.54199915766875517</v>
      </c>
      <c r="AF117" s="87">
        <f t="shared" si="133"/>
        <v>0.55836849507735586</v>
      </c>
      <c r="AG117" s="87">
        <f t="shared" si="133"/>
        <v>0.58254561442075181</v>
      </c>
      <c r="AH117" s="87">
        <f t="shared" si="133"/>
        <v>0.49727590755290474</v>
      </c>
      <c r="AI117" s="87">
        <f t="shared" si="133"/>
        <v>0.39115272355104053</v>
      </c>
      <c r="AJ117" s="88">
        <f t="shared" si="133"/>
        <v>0.4590879659605957</v>
      </c>
      <c r="AK117" s="87">
        <f t="shared" si="133"/>
        <v>0.51059501610442448</v>
      </c>
      <c r="AL117" s="87">
        <f t="shared" si="133"/>
        <v>0.65999249155299711</v>
      </c>
      <c r="AM117" s="87">
        <f t="shared" si="133"/>
        <v>0.61090964037473561</v>
      </c>
      <c r="AN117" s="87">
        <f t="shared" si="133"/>
        <v>0.43659758373440721</v>
      </c>
      <c r="AO117" s="88">
        <f t="shared" si="133"/>
        <v>0.53275967103259214</v>
      </c>
      <c r="AP117" s="87">
        <f t="shared" si="133"/>
        <v>0.46135994430262239</v>
      </c>
    </row>
    <row r="118" spans="1:42">
      <c r="A118" s="12" t="s">
        <v>69</v>
      </c>
      <c r="B118" s="87">
        <v>0.18455743879472694</v>
      </c>
      <c r="C118" s="87">
        <v>0.20103709613083368</v>
      </c>
      <c r="D118" s="87">
        <v>0.19444444444444445</v>
      </c>
      <c r="E118" s="92">
        <v>0.23528276394518433</v>
      </c>
      <c r="F118" s="88">
        <v>0.21505873647211174</v>
      </c>
      <c r="G118" s="87">
        <v>0.25895212966453074</v>
      </c>
      <c r="H118" s="87">
        <v>0.19925113666755817</v>
      </c>
      <c r="I118" s="87">
        <v>0.13420026007802341</v>
      </c>
      <c r="J118" s="92">
        <v>0.39067717376786432</v>
      </c>
      <c r="K118" s="88">
        <v>0.27493793726021215</v>
      </c>
      <c r="L118" s="87">
        <v>0.24347826086956523</v>
      </c>
      <c r="M118" s="87">
        <v>0.21890775585130795</v>
      </c>
      <c r="N118" s="87">
        <v>0.29690048939641112</v>
      </c>
      <c r="O118" s="92">
        <v>0.34115281501340483</v>
      </c>
      <c r="P118" s="88">
        <v>0.28649584100932285</v>
      </c>
      <c r="Q118" s="87">
        <v>0.18723404255319148</v>
      </c>
      <c r="R118" s="87">
        <v>0.125</v>
      </c>
      <c r="S118" s="87">
        <v>0.23476297968397292</v>
      </c>
      <c r="T118" s="87">
        <f t="shared" ref="T118:U121" si="134">T49/T15</f>
        <v>0.26193675535250383</v>
      </c>
      <c r="U118" s="88">
        <f t="shared" si="134"/>
        <v>0.23217197924388436</v>
      </c>
      <c r="V118" s="220" t="s">
        <v>85</v>
      </c>
      <c r="W118" s="87">
        <f t="shared" ref="W118:AP118" si="135">W49/W15</f>
        <v>0.24070450097847357</v>
      </c>
      <c r="X118" s="87">
        <f t="shared" si="135"/>
        <v>0.18906361686919229</v>
      </c>
      <c r="Y118" s="87">
        <f t="shared" si="135"/>
        <v>0.20492778249787597</v>
      </c>
      <c r="Z118" s="88">
        <f t="shared" si="135"/>
        <v>0.20420358541108594</v>
      </c>
      <c r="AA118" s="220">
        <f t="shared" si="135"/>
        <v>0.11618747538400945</v>
      </c>
      <c r="AB118" s="220">
        <f t="shared" si="135"/>
        <v>0.34146303440112902</v>
      </c>
      <c r="AC118" s="87">
        <f t="shared" si="135"/>
        <v>9.4608695652173919E-2</v>
      </c>
      <c r="AD118" s="87">
        <f t="shared" si="135"/>
        <v>0.2922578852347173</v>
      </c>
      <c r="AE118" s="88">
        <f t="shared" si="135"/>
        <v>0.23725305916535089</v>
      </c>
      <c r="AF118" s="220">
        <f t="shared" si="135"/>
        <v>0.23246753246753246</v>
      </c>
      <c r="AG118" s="220">
        <f t="shared" si="135"/>
        <v>0.13008130081300814</v>
      </c>
      <c r="AH118" s="220">
        <f t="shared" si="135"/>
        <v>-2.0526315789473686</v>
      </c>
      <c r="AI118" s="220">
        <f t="shared" si="135"/>
        <v>0.48720930232558141</v>
      </c>
      <c r="AJ118" s="88">
        <f t="shared" si="135"/>
        <v>0.25729571984435795</v>
      </c>
      <c r="AK118" s="220">
        <f t="shared" si="135"/>
        <v>8.9758342922899886E-2</v>
      </c>
      <c r="AL118" s="220">
        <f t="shared" si="135"/>
        <v>0.34630738522954091</v>
      </c>
      <c r="AM118" s="220">
        <f t="shared" si="135"/>
        <v>0.27027027027027029</v>
      </c>
      <c r="AN118" s="220">
        <f t="shared" si="135"/>
        <v>0.34355828220858897</v>
      </c>
      <c r="AO118" s="88">
        <f t="shared" si="135"/>
        <v>0.24842767295597484</v>
      </c>
      <c r="AP118" s="220">
        <f t="shared" si="135"/>
        <v>0.25454545454545452</v>
      </c>
    </row>
    <row r="119" spans="1:42">
      <c r="A119" s="14" t="s">
        <v>101</v>
      </c>
      <c r="B119" s="87">
        <v>0.36620157617443511</v>
      </c>
      <c r="C119" s="87">
        <v>0.32067845456880301</v>
      </c>
      <c r="D119" s="87">
        <v>0.37662001885343427</v>
      </c>
      <c r="E119" s="92">
        <v>0.39018235618781355</v>
      </c>
      <c r="F119" s="88">
        <v>0.36330758659549262</v>
      </c>
      <c r="G119" s="87">
        <v>0.37073446327683618</v>
      </c>
      <c r="H119" s="87">
        <v>0.33730072068137146</v>
      </c>
      <c r="I119" s="87">
        <v>0.37710185284352576</v>
      </c>
      <c r="J119" s="92">
        <v>0.29273882696114178</v>
      </c>
      <c r="K119" s="88">
        <v>0.3437906019922044</v>
      </c>
      <c r="L119" s="87">
        <v>0.34998982291878689</v>
      </c>
      <c r="M119" s="87">
        <v>0.33999192897497982</v>
      </c>
      <c r="N119" s="87">
        <v>0.33022442436607402</v>
      </c>
      <c r="O119" s="92">
        <v>0.33195499567266085</v>
      </c>
      <c r="P119" s="88">
        <v>0.33786791986148901</v>
      </c>
      <c r="Q119" s="87">
        <v>0.38469895880488908</v>
      </c>
      <c r="R119" s="87">
        <v>0.4066397652237711</v>
      </c>
      <c r="S119" s="87">
        <v>0.40170271913821565</v>
      </c>
      <c r="T119" s="87">
        <f t="shared" si="134"/>
        <v>0.41672257631667226</v>
      </c>
      <c r="U119" s="88">
        <f t="shared" si="134"/>
        <v>0.40267938788326152</v>
      </c>
      <c r="V119" s="87">
        <f t="shared" ref="V119:AF119" si="136">V50/V16</f>
        <v>0.48812146003775958</v>
      </c>
      <c r="W119" s="87">
        <f t="shared" si="136"/>
        <v>0.412484799351439</v>
      </c>
      <c r="X119" s="87">
        <f t="shared" si="136"/>
        <v>0.4829641562625856</v>
      </c>
      <c r="Y119" s="87">
        <f t="shared" si="136"/>
        <v>0.3847160857470136</v>
      </c>
      <c r="Z119" s="88">
        <f t="shared" si="136"/>
        <v>0.44261734159890509</v>
      </c>
      <c r="AA119" s="87">
        <f t="shared" si="136"/>
        <v>0.40776773994286153</v>
      </c>
      <c r="AB119" s="87">
        <f t="shared" si="136"/>
        <v>0.42704018706807345</v>
      </c>
      <c r="AC119" s="87">
        <f t="shared" si="136"/>
        <v>0.44848795489492566</v>
      </c>
      <c r="AD119" s="87">
        <f t="shared" si="136"/>
        <v>0.44720155605372375</v>
      </c>
      <c r="AE119" s="88">
        <f t="shared" si="136"/>
        <v>0.43291369707037336</v>
      </c>
      <c r="AF119" s="87">
        <f t="shared" si="136"/>
        <v>0.10291723202170963</v>
      </c>
      <c r="AG119" s="220" t="s">
        <v>75</v>
      </c>
      <c r="AH119" s="220" t="s">
        <v>75</v>
      </c>
      <c r="AI119" s="220" t="s">
        <v>75</v>
      </c>
      <c r="AJ119" s="88">
        <f t="shared" ref="AJ119:AP121" si="137">AJ50/AJ16</f>
        <v>0.139460884585663</v>
      </c>
      <c r="AK119" s="87">
        <f t="shared" si="137"/>
        <v>0.42926117224343141</v>
      </c>
      <c r="AL119" s="220">
        <f t="shared" si="137"/>
        <v>0.45171339563862928</v>
      </c>
      <c r="AM119" s="220">
        <f t="shared" si="137"/>
        <v>0.4949827652240521</v>
      </c>
      <c r="AN119" s="220">
        <f t="shared" si="137"/>
        <v>0.60626520379288085</v>
      </c>
      <c r="AO119" s="88">
        <f t="shared" si="137"/>
        <v>0.51692007724179301</v>
      </c>
      <c r="AP119" s="87">
        <f t="shared" si="137"/>
        <v>0.52670325257662964</v>
      </c>
    </row>
    <row r="120" spans="1:42">
      <c r="A120" s="14" t="s">
        <v>102</v>
      </c>
      <c r="B120" s="87">
        <v>0.28366979605836268</v>
      </c>
      <c r="C120" s="87">
        <v>0.31677022175341985</v>
      </c>
      <c r="D120" s="87">
        <v>0.24416418256538111</v>
      </c>
      <c r="E120" s="92">
        <v>0.17412211416392323</v>
      </c>
      <c r="F120" s="88">
        <v>0.25908571095911731</v>
      </c>
      <c r="G120" s="87">
        <v>0.24808699154248892</v>
      </c>
      <c r="H120" s="87">
        <v>0.18834688346883469</v>
      </c>
      <c r="I120" s="87">
        <v>0.18155619596541786</v>
      </c>
      <c r="J120" s="92">
        <v>0.18741560896570347</v>
      </c>
      <c r="K120" s="88">
        <v>0.20082045411181074</v>
      </c>
      <c r="L120" s="87">
        <v>-1.2866907921190189E-2</v>
      </c>
      <c r="M120" s="87">
        <v>0.24886244312215611</v>
      </c>
      <c r="N120" s="87">
        <v>0.12842535787321063</v>
      </c>
      <c r="O120" s="92">
        <v>0.30235559858018718</v>
      </c>
      <c r="P120" s="88">
        <v>0.17725936811168258</v>
      </c>
      <c r="Q120" s="87">
        <v>0.19861431870669746</v>
      </c>
      <c r="R120" s="87">
        <v>0.23837551500882873</v>
      </c>
      <c r="S120" s="87">
        <v>0.15573770491803279</v>
      </c>
      <c r="T120" s="87">
        <f t="shared" si="134"/>
        <v>0.2389069264069264</v>
      </c>
      <c r="U120" s="88">
        <f t="shared" si="134"/>
        <v>0.21484802099278372</v>
      </c>
      <c r="V120" s="87">
        <f t="shared" ref="V120:AF120" si="138">V51/V17</f>
        <v>-3.2679738562091505E-2</v>
      </c>
      <c r="W120" s="87">
        <f t="shared" si="138"/>
        <v>0.24966740576496674</v>
      </c>
      <c r="X120" s="87">
        <f t="shared" si="138"/>
        <v>0.27986512524084778</v>
      </c>
      <c r="Y120" s="87">
        <f t="shared" si="138"/>
        <v>0.26689316723291806</v>
      </c>
      <c r="Z120" s="88">
        <f t="shared" si="138"/>
        <v>0.21608040201005024</v>
      </c>
      <c r="AA120" s="87">
        <f t="shared" si="138"/>
        <v>0.29212792127921278</v>
      </c>
      <c r="AB120" s="87">
        <f t="shared" si="138"/>
        <v>0.32599299948445815</v>
      </c>
      <c r="AC120" s="87">
        <f t="shared" si="138"/>
        <v>0.32371794871794873</v>
      </c>
      <c r="AD120" s="87">
        <f t="shared" si="138"/>
        <v>0.30599918217812594</v>
      </c>
      <c r="AE120" s="88">
        <f t="shared" si="138"/>
        <v>0.31275327696602317</v>
      </c>
      <c r="AF120" s="87">
        <f t="shared" si="138"/>
        <v>0.48297703879651621</v>
      </c>
      <c r="AG120" s="220" t="s">
        <v>75</v>
      </c>
      <c r="AH120" s="220" t="s">
        <v>75</v>
      </c>
      <c r="AI120" s="220" t="s">
        <v>75</v>
      </c>
      <c r="AJ120" s="88">
        <f t="shared" si="137"/>
        <v>-0.26290516206482595</v>
      </c>
      <c r="AK120" s="87">
        <f t="shared" si="137"/>
        <v>0.14416475972540047</v>
      </c>
      <c r="AL120" s="220">
        <f t="shared" si="137"/>
        <v>0.2939958592132505</v>
      </c>
      <c r="AM120" s="220">
        <f t="shared" si="137"/>
        <v>0.17630853994490359</v>
      </c>
      <c r="AN120" s="220">
        <f t="shared" si="137"/>
        <v>0.11944444444444445</v>
      </c>
      <c r="AO120" s="88">
        <f t="shared" si="137"/>
        <v>0.1684299619128227</v>
      </c>
      <c r="AP120" s="87">
        <f t="shared" si="137"/>
        <v>0.14925373134328357</v>
      </c>
    </row>
    <row r="121" spans="1:42">
      <c r="A121" s="11" t="s">
        <v>100</v>
      </c>
      <c r="B121" s="89">
        <v>0.44851771024033676</v>
      </c>
      <c r="C121" s="89">
        <v>0.48831372479529367</v>
      </c>
      <c r="D121" s="89">
        <v>0.49528128572910962</v>
      </c>
      <c r="E121" s="90">
        <v>0.54076965492866524</v>
      </c>
      <c r="F121" s="91">
        <v>0.50629203202525863</v>
      </c>
      <c r="G121" s="89">
        <v>0.47614368809935542</v>
      </c>
      <c r="H121" s="89">
        <v>0.46284576354411044</v>
      </c>
      <c r="I121" s="89">
        <v>0.37874198146828225</v>
      </c>
      <c r="J121" s="90">
        <v>0.51186633083827027</v>
      </c>
      <c r="K121" s="91">
        <v>0.45872098717069826</v>
      </c>
      <c r="L121" s="89">
        <v>0.30120378822455501</v>
      </c>
      <c r="M121" s="89">
        <v>0.45011189134964119</v>
      </c>
      <c r="N121" s="89">
        <v>0.49382573037091954</v>
      </c>
      <c r="O121" s="90">
        <v>0.50542258435655141</v>
      </c>
      <c r="P121" s="91">
        <v>0.44775592981218587</v>
      </c>
      <c r="Q121" s="89">
        <v>0.45279441547808852</v>
      </c>
      <c r="R121" s="89">
        <v>0.52758862866041711</v>
      </c>
      <c r="S121" s="89">
        <v>0.53463412391983822</v>
      </c>
      <c r="T121" s="89">
        <f t="shared" si="134"/>
        <v>0.5272437484804553</v>
      </c>
      <c r="U121" s="91">
        <f t="shared" si="134"/>
        <v>0.5182329638566654</v>
      </c>
      <c r="V121" s="89">
        <f t="shared" ref="V121:AF121" si="139">V52/V18</f>
        <v>0.58506164716651887</v>
      </c>
      <c r="W121" s="89">
        <f t="shared" si="139"/>
        <v>0.51919028340080975</v>
      </c>
      <c r="X121" s="231">
        <f t="shared" si="139"/>
        <v>0.49573573868803306</v>
      </c>
      <c r="Y121" s="89">
        <f t="shared" si="139"/>
        <v>0.47095418922194393</v>
      </c>
      <c r="Z121" s="91">
        <f t="shared" si="139"/>
        <v>0.50947720956746867</v>
      </c>
      <c r="AA121" s="89">
        <f t="shared" si="139"/>
        <v>0.4347061594707754</v>
      </c>
      <c r="AB121" s="89">
        <f t="shared" si="139"/>
        <v>0.44121204203212688</v>
      </c>
      <c r="AC121" s="231">
        <f t="shared" si="139"/>
        <v>0.48943039740642813</v>
      </c>
      <c r="AD121" s="89">
        <f t="shared" si="139"/>
        <v>0.51152783620681275</v>
      </c>
      <c r="AE121" s="91">
        <f t="shared" si="139"/>
        <v>0.48041387735651098</v>
      </c>
      <c r="AF121" s="89">
        <f t="shared" si="139"/>
        <v>0.31300112649923795</v>
      </c>
      <c r="AG121" s="89">
        <f>AG52/AG18</f>
        <v>4.9034497721848556E-2</v>
      </c>
      <c r="AH121" s="89">
        <f>AH52/AH18</f>
        <v>0.39647446736557324</v>
      </c>
      <c r="AI121" s="89">
        <f>AI52/AI18</f>
        <v>0.37469796814936845</v>
      </c>
      <c r="AJ121" s="91">
        <f t="shared" si="137"/>
        <v>0.35066937424789413</v>
      </c>
      <c r="AK121" s="89">
        <f t="shared" si="137"/>
        <v>0.41542991755005887</v>
      </c>
      <c r="AL121" s="89">
        <f t="shared" si="137"/>
        <v>0.56135460943488258</v>
      </c>
      <c r="AM121" s="89">
        <f t="shared" si="137"/>
        <v>0.53781148429035752</v>
      </c>
      <c r="AN121" s="89">
        <f t="shared" si="137"/>
        <v>0.49134766649187206</v>
      </c>
      <c r="AO121" s="91">
        <f t="shared" si="137"/>
        <v>0.50717846775211406</v>
      </c>
      <c r="AP121" s="89">
        <f t="shared" si="137"/>
        <v>0.48366375892149088</v>
      </c>
    </row>
    <row r="122" spans="1:42" ht="11.1" customHeight="1">
      <c r="A122" s="12"/>
      <c r="B122" s="87"/>
      <c r="C122" s="87"/>
      <c r="D122" s="87"/>
      <c r="E122" s="92"/>
      <c r="F122" s="88"/>
      <c r="G122" s="87"/>
      <c r="H122" s="87"/>
      <c r="I122" s="87"/>
      <c r="J122" s="92"/>
      <c r="K122" s="88"/>
      <c r="L122" s="87"/>
      <c r="M122" s="87"/>
      <c r="N122" s="87"/>
      <c r="O122" s="92"/>
      <c r="P122" s="88"/>
      <c r="Q122" s="87"/>
      <c r="R122" s="87"/>
      <c r="S122" s="87"/>
      <c r="T122" s="87"/>
      <c r="U122" s="88"/>
      <c r="V122" s="87"/>
      <c r="W122" s="87"/>
      <c r="X122" s="87"/>
      <c r="Y122" s="87"/>
      <c r="Z122" s="88"/>
      <c r="AA122" s="87"/>
      <c r="AB122" s="87"/>
      <c r="AC122" s="87"/>
      <c r="AD122" s="87"/>
      <c r="AE122" s="88"/>
      <c r="AF122" s="87"/>
      <c r="AG122" s="87"/>
      <c r="AH122" s="87"/>
      <c r="AI122" s="87"/>
      <c r="AJ122" s="88"/>
      <c r="AK122" s="87"/>
      <c r="AL122" s="87"/>
      <c r="AM122" s="87"/>
      <c r="AN122" s="87"/>
      <c r="AO122" s="88"/>
      <c r="AP122" s="87"/>
    </row>
    <row r="123" spans="1:42" ht="11.1" customHeight="1">
      <c r="A123" s="11"/>
      <c r="B123" s="93"/>
      <c r="C123" s="93"/>
      <c r="D123" s="93"/>
      <c r="E123" s="95"/>
      <c r="F123" s="94"/>
      <c r="G123" s="93"/>
      <c r="H123" s="93"/>
      <c r="I123" s="93"/>
      <c r="J123" s="95"/>
      <c r="K123" s="94"/>
      <c r="L123" s="93"/>
      <c r="M123" s="93"/>
      <c r="N123" s="93"/>
      <c r="O123" s="95"/>
      <c r="P123" s="94"/>
      <c r="Q123" s="93"/>
      <c r="R123" s="93"/>
      <c r="S123" s="93"/>
      <c r="T123" s="93"/>
      <c r="U123" s="94"/>
      <c r="V123" s="93"/>
      <c r="W123" s="93"/>
      <c r="X123" s="93"/>
      <c r="Y123" s="93"/>
      <c r="Z123" s="94"/>
      <c r="AA123" s="93"/>
      <c r="AB123" s="93"/>
      <c r="AC123" s="93"/>
      <c r="AD123" s="93"/>
      <c r="AE123" s="94"/>
      <c r="AF123" s="93"/>
      <c r="AG123" s="93"/>
      <c r="AH123" s="93"/>
      <c r="AI123" s="93"/>
      <c r="AJ123" s="94"/>
      <c r="AK123" s="93"/>
      <c r="AL123" s="93"/>
      <c r="AM123" s="93"/>
      <c r="AN123" s="93"/>
      <c r="AO123" s="94"/>
      <c r="AP123" s="93"/>
    </row>
    <row r="124" spans="1:42" ht="13.15" customHeight="1">
      <c r="A124" s="11" t="s">
        <v>103</v>
      </c>
      <c r="B124" s="197" t="s">
        <v>75</v>
      </c>
      <c r="C124" s="197" t="s">
        <v>75</v>
      </c>
      <c r="D124" s="197" t="s">
        <v>75</v>
      </c>
      <c r="E124" s="197" t="s">
        <v>75</v>
      </c>
      <c r="F124" s="198">
        <f>F55/F21</f>
        <v>0.1516318438310203</v>
      </c>
      <c r="G124" s="197" t="s">
        <v>75</v>
      </c>
      <c r="H124" s="197" t="s">
        <v>75</v>
      </c>
      <c r="I124" s="197" t="s">
        <v>75</v>
      </c>
      <c r="J124" s="197" t="s">
        <v>75</v>
      </c>
      <c r="K124" s="278" t="s">
        <v>75</v>
      </c>
      <c r="L124" s="197">
        <f t="shared" ref="L124:AO124" si="140">L55/L21</f>
        <v>2.4769101595298069E-2</v>
      </c>
      <c r="M124" s="197">
        <f t="shared" si="140"/>
        <v>-7.3988195615514341E-2</v>
      </c>
      <c r="N124" s="197">
        <f t="shared" si="140"/>
        <v>0.14786275079965105</v>
      </c>
      <c r="O124" s="199">
        <f t="shared" si="140"/>
        <v>-0.44877505567928733</v>
      </c>
      <c r="P124" s="278" t="s">
        <v>75</v>
      </c>
      <c r="Q124" s="197">
        <f t="shared" si="140"/>
        <v>-0.51331481784022215</v>
      </c>
      <c r="R124" s="197">
        <f t="shared" si="140"/>
        <v>9.5823420565688613E-2</v>
      </c>
      <c r="S124" s="197">
        <f t="shared" si="140"/>
        <v>-0.94490554106394753</v>
      </c>
      <c r="T124" s="197">
        <f t="shared" si="140"/>
        <v>-0.22906024986152995</v>
      </c>
      <c r="U124" s="278" t="s">
        <v>75</v>
      </c>
      <c r="V124" s="197">
        <f t="shared" si="140"/>
        <v>-0.25063538611925706</v>
      </c>
      <c r="W124" s="197">
        <f t="shared" si="140"/>
        <v>0.22389420884632924</v>
      </c>
      <c r="X124" s="197">
        <f t="shared" si="140"/>
        <v>-0.11033460398136383</v>
      </c>
      <c r="Y124" s="197">
        <f t="shared" si="140"/>
        <v>0.15322134022521691</v>
      </c>
      <c r="Z124" s="198">
        <f t="shared" si="140"/>
        <v>2.299271744606788E-2</v>
      </c>
      <c r="AA124" s="197">
        <f t="shared" si="140"/>
        <v>8.0514108435514847E-2</v>
      </c>
      <c r="AB124" s="197">
        <f t="shared" si="140"/>
        <v>0.17628232781695297</v>
      </c>
      <c r="AC124" s="197">
        <f t="shared" si="140"/>
        <v>0.23902350154855165</v>
      </c>
      <c r="AD124" s="197" t="s">
        <v>75</v>
      </c>
      <c r="AE124" s="198">
        <f t="shared" si="140"/>
        <v>3.9181707210742003E-2</v>
      </c>
      <c r="AF124" s="197" t="s">
        <v>75</v>
      </c>
      <c r="AG124" s="197" t="s">
        <v>75</v>
      </c>
      <c r="AH124" s="197" t="s">
        <v>75</v>
      </c>
      <c r="AI124" s="197" t="s">
        <v>75</v>
      </c>
      <c r="AJ124" s="198" t="s">
        <v>75</v>
      </c>
      <c r="AK124" s="197">
        <f t="shared" si="140"/>
        <v>6.3222297756628146E-2</v>
      </c>
      <c r="AL124" s="197">
        <f t="shared" si="140"/>
        <v>0.32332563510392609</v>
      </c>
      <c r="AM124" s="197">
        <f t="shared" si="140"/>
        <v>0.50421179302045727</v>
      </c>
      <c r="AN124" s="197">
        <f t="shared" si="140"/>
        <v>0.24748646558391338</v>
      </c>
      <c r="AO124" s="198">
        <f t="shared" si="140"/>
        <v>0.31662526614620295</v>
      </c>
      <c r="AP124" s="197" t="s">
        <v>75</v>
      </c>
    </row>
    <row r="125" spans="1:42" ht="7.35" customHeight="1">
      <c r="A125" s="11"/>
      <c r="B125" s="93"/>
      <c r="C125" s="93"/>
      <c r="D125" s="93"/>
      <c r="E125" s="95"/>
      <c r="F125" s="94"/>
      <c r="G125" s="93"/>
      <c r="H125" s="93"/>
      <c r="I125" s="93"/>
      <c r="J125" s="95"/>
      <c r="K125" s="94"/>
      <c r="L125" s="93"/>
      <c r="M125" s="93"/>
      <c r="N125" s="93"/>
      <c r="O125" s="95"/>
      <c r="P125" s="94"/>
      <c r="Q125" s="93"/>
      <c r="R125" s="93"/>
      <c r="S125" s="93"/>
      <c r="T125" s="93"/>
      <c r="U125" s="94"/>
      <c r="V125" s="93"/>
      <c r="W125" s="93"/>
      <c r="X125" s="93"/>
      <c r="Y125" s="93"/>
      <c r="Z125" s="94"/>
      <c r="AA125" s="93"/>
      <c r="AB125" s="93"/>
      <c r="AC125" s="93"/>
      <c r="AD125" s="93"/>
      <c r="AE125" s="94"/>
      <c r="AF125" s="93"/>
      <c r="AG125" s="93"/>
      <c r="AH125" s="93"/>
      <c r="AI125" s="93"/>
      <c r="AJ125" s="94"/>
      <c r="AK125" s="93"/>
      <c r="AL125" s="93"/>
      <c r="AM125" s="93"/>
      <c r="AN125" s="93"/>
      <c r="AO125" s="94"/>
      <c r="AP125" s="93"/>
    </row>
    <row r="126" spans="1:42">
      <c r="A126" s="45" t="s">
        <v>31</v>
      </c>
      <c r="B126" s="96">
        <v>0.54791589207573466</v>
      </c>
      <c r="C126" s="96">
        <v>0.60387951310181265</v>
      </c>
      <c r="D126" s="96">
        <v>0.58348499288173139</v>
      </c>
      <c r="E126" s="96">
        <v>0.62215351091349802</v>
      </c>
      <c r="F126" s="97">
        <v>0.59677629915902108</v>
      </c>
      <c r="G126" s="96">
        <v>0.57837038465866164</v>
      </c>
      <c r="H126" s="96">
        <v>0.64422359089212389</v>
      </c>
      <c r="I126" s="96">
        <v>0.49810225496762672</v>
      </c>
      <c r="J126" s="96">
        <v>0.60237319098656705</v>
      </c>
      <c r="K126" s="97">
        <v>0.58663741790505741</v>
      </c>
      <c r="L126" s="96">
        <v>0.56634248002778742</v>
      </c>
      <c r="M126" s="96">
        <v>0.54802001242601617</v>
      </c>
      <c r="N126" s="96">
        <v>0.51876372039283647</v>
      </c>
      <c r="O126" s="96">
        <v>0.51748618035224903</v>
      </c>
      <c r="P126" s="97">
        <v>0.53713155983823346</v>
      </c>
      <c r="Q126" s="96">
        <v>0.52101023930553325</v>
      </c>
      <c r="R126" s="96">
        <v>0.5635839467626883</v>
      </c>
      <c r="S126" s="96">
        <v>0.40352226720647771</v>
      </c>
      <c r="T126" s="96">
        <f t="shared" ref="T126:AP126" si="141">T57/T23</f>
        <v>0.47907415741076298</v>
      </c>
      <c r="U126" s="97">
        <f t="shared" si="141"/>
        <v>0.4865074967105868</v>
      </c>
      <c r="V126" s="96">
        <f t="shared" si="141"/>
        <v>0.59648875082368447</v>
      </c>
      <c r="W126" s="96">
        <f t="shared" si="141"/>
        <v>0.61420509431084447</v>
      </c>
      <c r="X126" s="96">
        <f t="shared" si="141"/>
        <v>0.51384761533589907</v>
      </c>
      <c r="Y126" s="96">
        <f t="shared" si="141"/>
        <v>0.5014500201901545</v>
      </c>
      <c r="Z126" s="97">
        <f t="shared" si="141"/>
        <v>0.55536443545823866</v>
      </c>
      <c r="AA126" s="96">
        <f t="shared" si="141"/>
        <v>0.56285973645096632</v>
      </c>
      <c r="AB126" s="96">
        <f t="shared" si="141"/>
        <v>0.56826890286921272</v>
      </c>
      <c r="AC126" s="96">
        <f t="shared" si="141"/>
        <v>0.5454334992475981</v>
      </c>
      <c r="AD126" s="96">
        <f t="shared" si="141"/>
        <v>0.50176329788235152</v>
      </c>
      <c r="AE126" s="97">
        <f t="shared" si="141"/>
        <v>0.54129698014465266</v>
      </c>
      <c r="AF126" s="96">
        <f t="shared" si="141"/>
        <v>0.14571565755250718</v>
      </c>
      <c r="AG126" s="96">
        <f t="shared" si="141"/>
        <v>-0.86823648619300309</v>
      </c>
      <c r="AH126" s="96">
        <f t="shared" si="141"/>
        <v>0.1027753918831866</v>
      </c>
      <c r="AI126" s="96">
        <f t="shared" si="141"/>
        <v>0.36280018141609355</v>
      </c>
      <c r="AJ126" s="97">
        <f t="shared" si="141"/>
        <v>0.15722283453647001</v>
      </c>
      <c r="AK126" s="96">
        <f t="shared" si="141"/>
        <v>0.44591526036022089</v>
      </c>
      <c r="AL126" s="96">
        <f t="shared" si="141"/>
        <v>0.50246295751152981</v>
      </c>
      <c r="AM126" s="96">
        <f t="shared" si="141"/>
        <v>0.48561888272499204</v>
      </c>
      <c r="AN126" s="96">
        <f t="shared" si="141"/>
        <v>0.58979294845816599</v>
      </c>
      <c r="AO126" s="97">
        <f t="shared" si="141"/>
        <v>0.52732430173844469</v>
      </c>
      <c r="AP126" s="96">
        <f t="shared" si="141"/>
        <v>0.5291991471783597</v>
      </c>
    </row>
    <row r="127" spans="1:42" ht="7.35" customHeight="1">
      <c r="A127" s="12"/>
      <c r="B127" s="87"/>
      <c r="C127" s="87"/>
      <c r="D127" s="87"/>
      <c r="E127" s="92"/>
      <c r="F127" s="88"/>
      <c r="G127" s="87"/>
      <c r="H127" s="87"/>
      <c r="I127" s="87"/>
      <c r="J127" s="92"/>
      <c r="K127" s="88"/>
      <c r="L127" s="87"/>
      <c r="M127" s="87"/>
      <c r="N127" s="87"/>
      <c r="O127" s="92"/>
      <c r="P127" s="88"/>
      <c r="Q127" s="87"/>
      <c r="R127" s="87"/>
      <c r="S127" s="87"/>
      <c r="V127" s="87"/>
      <c r="W127" s="87"/>
      <c r="AB127"/>
    </row>
    <row r="128" spans="1:42">
      <c r="V128" s="229"/>
      <c r="AA128" s="229"/>
      <c r="AF128" s="229"/>
      <c r="AG128" s="229"/>
      <c r="AH128" s="229"/>
      <c r="AI128" s="229"/>
      <c r="AK128" s="229"/>
      <c r="AL128" s="229"/>
      <c r="AM128" s="229"/>
      <c r="AP128" s="229"/>
    </row>
  </sheetData>
  <mergeCells count="8">
    <mergeCell ref="AK3:AO3"/>
    <mergeCell ref="AF3:AJ3"/>
    <mergeCell ref="AA3:AE3"/>
    <mergeCell ref="B3:F3"/>
    <mergeCell ref="G3:K3"/>
    <mergeCell ref="L3:P3"/>
    <mergeCell ref="Q3:U3"/>
    <mergeCell ref="V3:Z3"/>
  </mergeCells>
  <printOptions horizontalCentered="1"/>
  <pageMargins left="0.25" right="0.25" top="0.5" bottom="0.5" header="0.3" footer="0.3"/>
  <pageSetup scale="40" orientation="portrait" r:id="rId1"/>
  <headerFooter alignWithMargins="0">
    <oddHeader xml:space="preserve">&amp;C&amp;"Arial,Bold"&amp;14 </oddHeader>
  </headerFooter>
  <colBreaks count="1" manualBreakCount="1">
    <brk id="31" max="1048575" man="1"/>
  </colBreaks>
  <customProperties>
    <customPr name="_pios_id" r:id="rId2"/>
    <customPr name="EpmWorksheetKeyString_GUID" r:id="rId3"/>
  </customProperties>
  <ignoredErrors>
    <ignoredError sqref="AE105 Y98 U68:Z69 AE70 AE86:AE88 AA11 F14 K14 U31 Z31 AE31 U70:X70 AJ31 AJ60 AJ86:AJ90 AJ70 AO31 AO60" formula="1"/>
    <ignoredError sqref="Z2 U2 AE2 AJ2" numberStoredAsText="1"/>
    <ignoredError sqref="Z5 AE44:AE45 Z43 U76:U110 U14:U17 AE14 AJ5 Z60 U56" formulaRange="1"/>
    <ignoredError sqref="U60:X60 AE89:AE90 U63:Z67 U62:X62 Z62 U61:X61 Z61 Y70" formula="1" formulaRange="1"/>
  </ignoredErrors>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R48"/>
  <sheetViews>
    <sheetView showGridLines="0" view="pageBreakPreview" zoomScaleNormal="100" zoomScaleSheetLayoutView="100" workbookViewId="0">
      <pane xSplit="3" ySplit="4" topLeftCell="H5" activePane="bottomRight" state="frozen"/>
      <selection activeCell="N26" sqref="N26"/>
      <selection pane="topRight" activeCell="N26" sqref="N26"/>
      <selection pane="bottomLeft" activeCell="N26" sqref="N26"/>
      <selection pane="bottomRight" activeCell="AO15" sqref="AO15"/>
    </sheetView>
  </sheetViews>
  <sheetFormatPr defaultColWidth="8.42578125" defaultRowHeight="14.25" outlineLevelCol="1"/>
  <cols>
    <col min="1" max="1" width="2.5703125" style="118" customWidth="1"/>
    <col min="2" max="2" width="9.5703125" style="118" customWidth="1"/>
    <col min="3" max="3" width="43.5703125" style="118" customWidth="1"/>
    <col min="4" max="7" width="8.28515625" style="118" hidden="1" customWidth="1" outlineLevel="1"/>
    <col min="8" max="8" width="8.28515625" style="118" customWidth="1" collapsed="1"/>
    <col min="9" max="10" width="8.28515625" style="118" hidden="1" customWidth="1" outlineLevel="1"/>
    <col min="11" max="11" width="8.7109375" style="118" hidden="1" customWidth="1" outlineLevel="1"/>
    <col min="12" max="12" width="7.5703125" style="118" hidden="1" customWidth="1" outlineLevel="1"/>
    <col min="13" max="13" width="8.28515625" style="118" customWidth="1" collapsed="1"/>
    <col min="14" max="17" width="8.28515625" style="118" hidden="1" customWidth="1" outlineLevel="1"/>
    <col min="18" max="18" width="8.28515625" style="118" customWidth="1" collapsed="1"/>
    <col min="19" max="21" width="8.28515625" style="118" hidden="1" customWidth="1" outlineLevel="1"/>
    <col min="22" max="22" width="8.42578125" style="118" hidden="1" customWidth="1" outlineLevel="1"/>
    <col min="23" max="23" width="8.42578125" style="118" collapsed="1"/>
    <col min="24" max="25" width="0" style="118" hidden="1" customWidth="1" outlineLevel="1"/>
    <col min="26" max="26" width="8.42578125" style="214" hidden="1" customWidth="1" outlineLevel="1"/>
    <col min="27" max="27" width="0" style="118" hidden="1" customWidth="1" outlineLevel="1"/>
    <col min="28" max="28" width="10" style="118" customWidth="1" collapsed="1"/>
    <col min="29" max="29" width="8.42578125" style="118" customWidth="1"/>
    <col min="30" max="32" width="8.42578125" style="118" bestFit="1" customWidth="1"/>
    <col min="33" max="33" width="9.140625" style="118" bestFit="1" customWidth="1"/>
    <col min="34" max="37" width="8.42578125" style="118" customWidth="1"/>
    <col min="38" max="38" width="9.140625" style="118" bestFit="1" customWidth="1"/>
    <col min="39" max="40" width="8.42578125" style="118" customWidth="1"/>
    <col min="41" max="42" width="8.42578125" style="118"/>
    <col min="43" max="43" width="9.140625" style="118" bestFit="1" customWidth="1"/>
    <col min="44" max="16384" width="8.42578125" style="118"/>
  </cols>
  <sheetData>
    <row r="1" spans="1:44" ht="15.75">
      <c r="A1" s="119" t="s">
        <v>32</v>
      </c>
      <c r="B1" s="120"/>
      <c r="C1" s="121"/>
      <c r="D1" s="121"/>
      <c r="E1" s="121"/>
      <c r="F1" s="121"/>
      <c r="G1" s="121"/>
      <c r="H1" s="121"/>
      <c r="I1" s="121"/>
      <c r="J1" s="121"/>
      <c r="K1" s="121"/>
      <c r="L1" s="121"/>
      <c r="M1" s="121"/>
      <c r="N1" s="121"/>
      <c r="O1" s="121"/>
      <c r="P1" s="121"/>
      <c r="Q1" s="121"/>
      <c r="R1" s="121"/>
      <c r="S1" s="121"/>
      <c r="T1" s="121"/>
      <c r="U1" s="121"/>
      <c r="V1" s="121"/>
      <c r="W1" s="121"/>
      <c r="X1" s="121"/>
      <c r="Y1" s="221"/>
      <c r="Z1" s="222"/>
      <c r="AA1" s="221"/>
      <c r="AB1" s="221"/>
      <c r="AC1" s="121"/>
      <c r="AD1" s="121"/>
      <c r="AE1" s="121"/>
      <c r="AF1" s="121"/>
      <c r="AG1" s="121"/>
      <c r="AH1" s="121"/>
      <c r="AI1" s="121"/>
      <c r="AJ1" s="121"/>
      <c r="AK1" s="121"/>
      <c r="AL1" s="121"/>
      <c r="AM1" s="121"/>
      <c r="AN1" s="121"/>
      <c r="AP1" s="121"/>
      <c r="AQ1" s="121"/>
      <c r="AR1" s="121"/>
    </row>
    <row r="2" spans="1:44">
      <c r="A2" s="122"/>
      <c r="B2" s="123"/>
      <c r="C2" s="124"/>
      <c r="D2" s="125"/>
      <c r="E2" s="125"/>
      <c r="F2" s="125"/>
      <c r="G2" s="125"/>
      <c r="H2" s="125"/>
      <c r="I2" s="125"/>
      <c r="J2" s="125"/>
      <c r="K2" s="125"/>
      <c r="L2" s="125"/>
      <c r="M2" s="125"/>
      <c r="N2" s="124"/>
      <c r="O2" s="124"/>
      <c r="P2" s="124"/>
      <c r="Q2" s="124"/>
      <c r="R2" s="124"/>
      <c r="S2" s="124"/>
      <c r="T2" s="124"/>
      <c r="U2" s="124"/>
      <c r="AO2" s="265"/>
    </row>
    <row r="3" spans="1:44">
      <c r="A3" s="123"/>
      <c r="B3" s="123"/>
      <c r="C3" s="124"/>
      <c r="D3" s="126">
        <v>2014</v>
      </c>
      <c r="E3" s="127"/>
      <c r="F3" s="127"/>
      <c r="G3" s="127"/>
      <c r="H3" s="225">
        <v>2014</v>
      </c>
      <c r="I3" s="126">
        <v>2015</v>
      </c>
      <c r="J3" s="127"/>
      <c r="K3" s="127"/>
      <c r="L3" s="127"/>
      <c r="M3" s="128">
        <v>2015</v>
      </c>
      <c r="N3" s="126">
        <v>2016</v>
      </c>
      <c r="O3" s="127"/>
      <c r="P3" s="127"/>
      <c r="Q3" s="127"/>
      <c r="R3" s="126">
        <v>2016</v>
      </c>
      <c r="S3" s="126">
        <v>2017</v>
      </c>
      <c r="T3" s="127"/>
      <c r="U3" s="127"/>
      <c r="V3" s="127"/>
      <c r="W3" s="128">
        <v>2017</v>
      </c>
      <c r="X3" s="282">
        <v>2018</v>
      </c>
      <c r="Y3" s="283"/>
      <c r="Z3" s="283"/>
      <c r="AA3" s="284"/>
      <c r="AB3" s="128">
        <v>2018</v>
      </c>
      <c r="AC3" s="282">
        <v>2019</v>
      </c>
      <c r="AD3" s="283"/>
      <c r="AE3" s="283"/>
      <c r="AF3" s="283"/>
      <c r="AG3" s="224"/>
      <c r="AH3" s="282">
        <v>2020</v>
      </c>
      <c r="AI3" s="283"/>
      <c r="AJ3" s="283"/>
      <c r="AK3" s="283"/>
      <c r="AL3" s="224"/>
      <c r="AM3" s="285">
        <v>2021</v>
      </c>
      <c r="AN3" s="286"/>
      <c r="AO3" s="286"/>
      <c r="AP3" s="287"/>
      <c r="AQ3" s="224"/>
      <c r="AR3" s="224">
        <v>2022</v>
      </c>
    </row>
    <row r="4" spans="1:44" ht="15" customHeight="1">
      <c r="A4" s="129"/>
      <c r="B4" s="129"/>
      <c r="C4" s="129"/>
      <c r="D4" s="130" t="s">
        <v>33</v>
      </c>
      <c r="E4" s="131" t="s">
        <v>34</v>
      </c>
      <c r="F4" s="131" t="s">
        <v>35</v>
      </c>
      <c r="G4" s="131" t="s">
        <v>36</v>
      </c>
      <c r="H4" s="132" t="s">
        <v>37</v>
      </c>
      <c r="I4" s="130" t="s">
        <v>38</v>
      </c>
      <c r="J4" s="131" t="s">
        <v>39</v>
      </c>
      <c r="K4" s="131" t="s">
        <v>40</v>
      </c>
      <c r="L4" s="131" t="s">
        <v>41</v>
      </c>
      <c r="M4" s="132" t="s">
        <v>42</v>
      </c>
      <c r="N4" s="130" t="s">
        <v>43</v>
      </c>
      <c r="O4" s="131" t="s">
        <v>44</v>
      </c>
      <c r="P4" s="131" t="s">
        <v>45</v>
      </c>
      <c r="Q4" s="131" t="s">
        <v>46</v>
      </c>
      <c r="R4" s="132" t="s">
        <v>47</v>
      </c>
      <c r="S4" s="130" t="s">
        <v>71</v>
      </c>
      <c r="T4" s="131" t="s">
        <v>76</v>
      </c>
      <c r="U4" s="131" t="s">
        <v>78</v>
      </c>
      <c r="V4" s="131" t="s">
        <v>80</v>
      </c>
      <c r="W4" s="132" t="s">
        <v>81</v>
      </c>
      <c r="X4" s="131" t="s">
        <v>84</v>
      </c>
      <c r="Y4" s="131" t="s">
        <v>86</v>
      </c>
      <c r="Z4" s="131" t="s">
        <v>87</v>
      </c>
      <c r="AA4" s="131" t="s">
        <v>89</v>
      </c>
      <c r="AB4" s="132" t="s">
        <v>90</v>
      </c>
      <c r="AC4" s="131" t="s">
        <v>92</v>
      </c>
      <c r="AD4" s="131" t="s">
        <v>93</v>
      </c>
      <c r="AE4" s="131" t="s">
        <v>94</v>
      </c>
      <c r="AF4" s="131" t="s">
        <v>95</v>
      </c>
      <c r="AG4" s="132" t="s">
        <v>96</v>
      </c>
      <c r="AH4" s="131" t="s">
        <v>98</v>
      </c>
      <c r="AI4" s="131" t="s">
        <v>104</v>
      </c>
      <c r="AJ4" s="131" t="s">
        <v>106</v>
      </c>
      <c r="AK4" s="131" t="s">
        <v>110</v>
      </c>
      <c r="AL4" s="132" t="s">
        <v>109</v>
      </c>
      <c r="AM4" s="131" t="s">
        <v>114</v>
      </c>
      <c r="AN4" s="131" t="s">
        <v>118</v>
      </c>
      <c r="AO4" s="131" t="s">
        <v>120</v>
      </c>
      <c r="AP4" s="131" t="s">
        <v>122</v>
      </c>
      <c r="AQ4" s="132" t="s">
        <v>123</v>
      </c>
      <c r="AR4" s="131" t="s">
        <v>135</v>
      </c>
    </row>
    <row r="5" spans="1:44">
      <c r="A5" s="129"/>
      <c r="B5" s="129"/>
      <c r="C5" s="129"/>
      <c r="D5" s="129"/>
      <c r="E5" s="129"/>
      <c r="F5" s="129"/>
      <c r="G5" s="129"/>
      <c r="H5" s="133"/>
      <c r="I5" s="129"/>
      <c r="J5" s="129"/>
      <c r="K5" s="129"/>
      <c r="L5" s="129"/>
      <c r="M5" s="133"/>
      <c r="N5" s="129"/>
      <c r="O5" s="129"/>
      <c r="P5" s="129"/>
      <c r="Q5" s="129"/>
      <c r="R5" s="133"/>
      <c r="S5" s="129"/>
      <c r="T5" s="129"/>
      <c r="U5" s="129"/>
      <c r="V5" s="129"/>
      <c r="W5" s="133"/>
      <c r="X5" s="129"/>
      <c r="Y5" s="129"/>
      <c r="Z5" s="129"/>
      <c r="AB5" s="133"/>
      <c r="AC5" s="129"/>
      <c r="AD5" s="129"/>
      <c r="AE5" s="129"/>
      <c r="AF5" s="129"/>
      <c r="AG5" s="133"/>
      <c r="AH5" s="129"/>
      <c r="AI5" s="129"/>
      <c r="AJ5" s="129"/>
      <c r="AK5" s="129"/>
      <c r="AL5" s="133"/>
      <c r="AM5" s="129"/>
      <c r="AN5" s="129"/>
      <c r="AO5" s="129"/>
      <c r="AP5" s="129"/>
      <c r="AQ5" s="133"/>
      <c r="AR5" s="129"/>
    </row>
    <row r="6" spans="1:44" hidden="1">
      <c r="A6" s="129"/>
      <c r="B6" s="129"/>
      <c r="C6" s="129"/>
      <c r="D6" s="129"/>
      <c r="E6" s="129"/>
      <c r="F6" s="129"/>
      <c r="G6" s="129"/>
      <c r="H6" s="133"/>
      <c r="I6" s="129"/>
      <c r="J6" s="129"/>
      <c r="K6" s="129"/>
      <c r="L6" s="129"/>
      <c r="M6" s="133"/>
      <c r="N6" s="129"/>
      <c r="O6" s="129"/>
      <c r="P6" s="129"/>
      <c r="Q6" s="129"/>
      <c r="R6" s="133"/>
      <c r="S6" s="129"/>
      <c r="T6" s="129"/>
      <c r="U6" s="129"/>
      <c r="V6" s="129"/>
      <c r="W6" s="133"/>
      <c r="X6" s="129"/>
      <c r="Y6" s="129"/>
      <c r="Z6" s="129"/>
      <c r="AB6" s="133"/>
      <c r="AC6" s="129"/>
      <c r="AD6" s="129"/>
      <c r="AE6" s="129"/>
      <c r="AF6" s="129"/>
      <c r="AG6" s="133"/>
      <c r="AH6" s="129"/>
      <c r="AI6" s="129"/>
      <c r="AJ6" s="129"/>
      <c r="AK6" s="129"/>
      <c r="AL6" s="133"/>
      <c r="AM6" s="129"/>
      <c r="AN6" s="129"/>
      <c r="AO6" s="129"/>
      <c r="AP6" s="129"/>
      <c r="AQ6" s="133"/>
      <c r="AR6" s="129"/>
    </row>
    <row r="7" spans="1:44" ht="15">
      <c r="A7" s="134" t="s">
        <v>48</v>
      </c>
      <c r="B7" s="135"/>
      <c r="C7" s="135"/>
      <c r="D7" s="136"/>
      <c r="E7" s="136"/>
      <c r="F7" s="136"/>
      <c r="G7" s="137"/>
      <c r="H7" s="138"/>
      <c r="I7" s="136"/>
      <c r="J7" s="136"/>
      <c r="K7" s="136"/>
      <c r="L7" s="137"/>
      <c r="M7" s="138"/>
      <c r="N7" s="136"/>
      <c r="O7" s="136"/>
      <c r="P7" s="136"/>
      <c r="Q7" s="137"/>
      <c r="R7" s="138"/>
      <c r="S7" s="136"/>
      <c r="T7" s="136"/>
      <c r="U7" s="136"/>
      <c r="V7" s="136"/>
      <c r="W7" s="138"/>
      <c r="X7" s="136"/>
      <c r="Y7" s="136"/>
      <c r="Z7" s="136"/>
      <c r="AA7" s="136"/>
      <c r="AB7" s="138"/>
      <c r="AC7" s="136"/>
      <c r="AD7" s="136"/>
      <c r="AE7" s="136"/>
      <c r="AF7" s="136"/>
      <c r="AG7" s="138"/>
      <c r="AH7" s="136"/>
      <c r="AI7" s="136"/>
      <c r="AJ7" s="136"/>
      <c r="AK7" s="136"/>
      <c r="AL7" s="138"/>
      <c r="AM7" s="136"/>
      <c r="AN7" s="136"/>
      <c r="AO7" s="136"/>
      <c r="AP7" s="136"/>
      <c r="AQ7" s="138"/>
      <c r="AR7" s="136"/>
    </row>
    <row r="8" spans="1:44" ht="15" customHeight="1">
      <c r="A8" s="129"/>
      <c r="B8" s="129"/>
      <c r="C8" s="129"/>
      <c r="D8" s="129"/>
      <c r="E8" s="129"/>
      <c r="F8" s="129"/>
      <c r="G8" s="129"/>
      <c r="H8" s="133"/>
      <c r="I8" s="129"/>
      <c r="J8" s="129"/>
      <c r="K8" s="129"/>
      <c r="L8" s="129"/>
      <c r="M8" s="133"/>
      <c r="N8" s="129"/>
      <c r="O8" s="129"/>
      <c r="P8" s="129"/>
      <c r="Q8" s="129"/>
      <c r="R8" s="133"/>
      <c r="S8" s="129"/>
      <c r="T8" s="129"/>
      <c r="U8" s="129"/>
      <c r="V8" s="129"/>
      <c r="W8" s="133"/>
      <c r="X8" s="129"/>
      <c r="Y8" s="129"/>
      <c r="Z8" s="129"/>
      <c r="AA8" s="129"/>
      <c r="AB8" s="133"/>
      <c r="AC8" s="129"/>
      <c r="AD8" s="129"/>
      <c r="AE8" s="129"/>
      <c r="AF8" s="129"/>
      <c r="AG8" s="133"/>
      <c r="AH8" s="129"/>
      <c r="AI8" s="129"/>
      <c r="AJ8" s="129"/>
      <c r="AK8" s="129"/>
      <c r="AL8" s="133"/>
      <c r="AM8" s="129"/>
      <c r="AN8" s="129"/>
      <c r="AO8" s="129"/>
      <c r="AP8" s="129"/>
      <c r="AQ8" s="133"/>
      <c r="AR8" s="129"/>
    </row>
    <row r="9" spans="1:44" s="129" customFormat="1" ht="15" customHeight="1">
      <c r="B9" s="139" t="s">
        <v>49</v>
      </c>
      <c r="C9" s="139"/>
      <c r="D9" s="140">
        <v>47.381798499999995</v>
      </c>
      <c r="E9" s="140">
        <v>92.815063999999992</v>
      </c>
      <c r="F9" s="140">
        <v>60.644825499999996</v>
      </c>
      <c r="G9" s="141">
        <v>92.714520970000009</v>
      </c>
      <c r="H9" s="142">
        <v>293.55620897</v>
      </c>
      <c r="I9" s="140">
        <v>59.108316999999992</v>
      </c>
      <c r="J9" s="140">
        <v>133.66664874999998</v>
      </c>
      <c r="K9" s="140">
        <v>60.658470000000001</v>
      </c>
      <c r="L9" s="141">
        <v>133.13856184000005</v>
      </c>
      <c r="M9" s="142">
        <v>386.57199759000002</v>
      </c>
      <c r="N9" s="140">
        <v>110.72234737999995</v>
      </c>
      <c r="O9" s="140">
        <v>88.756246539999964</v>
      </c>
      <c r="P9" s="140">
        <v>68.07494994000001</v>
      </c>
      <c r="Q9" s="141">
        <v>100.97170775999993</v>
      </c>
      <c r="R9" s="142">
        <v>368.52525161999989</v>
      </c>
      <c r="S9" s="140">
        <v>74.849999999999994</v>
      </c>
      <c r="T9" s="200">
        <v>85.9</v>
      </c>
      <c r="U9" s="200">
        <v>80.099999999999994</v>
      </c>
      <c r="V9" s="200">
        <v>116.9</v>
      </c>
      <c r="W9" s="142">
        <v>357.75</v>
      </c>
      <c r="X9" s="200">
        <v>86.2</v>
      </c>
      <c r="Y9" s="200">
        <v>131.19999999999999</v>
      </c>
      <c r="Z9" s="200">
        <v>62</v>
      </c>
      <c r="AA9" s="200">
        <v>82.1</v>
      </c>
      <c r="AB9" s="142">
        <f>SUM(X9:AA9)</f>
        <v>361.5</v>
      </c>
      <c r="AC9" s="200">
        <v>71.8</v>
      </c>
      <c r="AD9" s="200">
        <v>123.31236152</v>
      </c>
      <c r="AE9" s="200">
        <v>76.5</v>
      </c>
      <c r="AF9" s="200">
        <v>91.5</v>
      </c>
      <c r="AG9" s="142">
        <f>SUM(AC9:AF9)</f>
        <v>363.11236151999998</v>
      </c>
      <c r="AH9" s="200">
        <v>38.978852020000005</v>
      </c>
      <c r="AI9" s="200">
        <v>5.5857830000000004E-2</v>
      </c>
      <c r="AJ9" s="200">
        <v>6.1845568499999999</v>
      </c>
      <c r="AK9" s="200">
        <v>4.8032475099999994</v>
      </c>
      <c r="AL9" s="142">
        <f>SUM(AH9:AK9)</f>
        <v>50.022514210000004</v>
      </c>
      <c r="AM9" s="200">
        <v>5</v>
      </c>
      <c r="AN9" s="200">
        <v>31.5</v>
      </c>
      <c r="AO9" s="200">
        <v>45.8</v>
      </c>
      <c r="AP9" s="200">
        <v>116.451184</v>
      </c>
      <c r="AQ9" s="142">
        <f>SUM(AM9:AP9)</f>
        <v>198.75118399999999</v>
      </c>
      <c r="AR9" s="200">
        <v>63.070712919999998</v>
      </c>
    </row>
    <row r="10" spans="1:44" s="129" customFormat="1" ht="15" customHeight="1">
      <c r="B10" s="139" t="s">
        <v>50</v>
      </c>
      <c r="C10" s="139"/>
      <c r="D10" s="140">
        <v>40.549720848382037</v>
      </c>
      <c r="E10" s="140">
        <v>56.713633566908044</v>
      </c>
      <c r="F10" s="140">
        <v>48.385646477806134</v>
      </c>
      <c r="G10" s="141">
        <v>57.456429506054647</v>
      </c>
      <c r="H10" s="142">
        <v>203.11363677499301</v>
      </c>
      <c r="I10" s="140">
        <v>62.895538913609023</v>
      </c>
      <c r="J10" s="140">
        <v>112.21620207001804</v>
      </c>
      <c r="K10" s="140">
        <v>70.402543663673143</v>
      </c>
      <c r="L10" s="141">
        <v>67.003249289999971</v>
      </c>
      <c r="M10" s="142">
        <v>312.51753393730019</v>
      </c>
      <c r="N10" s="140">
        <v>83.395252580000005</v>
      </c>
      <c r="O10" s="140">
        <v>97.071781850000022</v>
      </c>
      <c r="P10" s="140">
        <v>55.196149449999993</v>
      </c>
      <c r="Q10" s="141">
        <v>60.006356629999949</v>
      </c>
      <c r="R10" s="142">
        <v>295.66954050999999</v>
      </c>
      <c r="S10" s="140">
        <v>70.150000000000006</v>
      </c>
      <c r="T10" s="140">
        <v>97.2</v>
      </c>
      <c r="U10" s="140">
        <v>60.1</v>
      </c>
      <c r="V10" s="140">
        <v>63.3</v>
      </c>
      <c r="W10" s="142">
        <v>290.75</v>
      </c>
      <c r="X10" s="140">
        <v>88.6</v>
      </c>
      <c r="Y10" s="140">
        <v>101</v>
      </c>
      <c r="Z10" s="140">
        <v>77.8</v>
      </c>
      <c r="AA10" s="140">
        <v>69.2</v>
      </c>
      <c r="AB10" s="142">
        <f>SUM(X10:AA10)</f>
        <v>336.59999999999997</v>
      </c>
      <c r="AC10" s="140">
        <v>105.8</v>
      </c>
      <c r="AD10" s="140">
        <v>130.13263249999997</v>
      </c>
      <c r="AE10" s="140">
        <v>76.400000000000006</v>
      </c>
      <c r="AF10" s="140">
        <v>53.5</v>
      </c>
      <c r="AG10" s="142">
        <f t="shared" ref="AG10:AG12" si="0">SUM(AC10:AF10)</f>
        <v>365.83263249999993</v>
      </c>
      <c r="AH10" s="140">
        <v>6.8916309500000006</v>
      </c>
      <c r="AI10" s="140">
        <v>0.50185086000000001</v>
      </c>
      <c r="AJ10" s="140">
        <v>40.423505349999999</v>
      </c>
      <c r="AK10" s="200">
        <v>51.431862850000002</v>
      </c>
      <c r="AL10" s="142">
        <f t="shared" ref="AL10:AL12" si="1">SUM(AH10:AK10)</f>
        <v>99.248850009999998</v>
      </c>
      <c r="AM10" s="140">
        <v>84.1</v>
      </c>
      <c r="AN10" s="140">
        <v>48.7</v>
      </c>
      <c r="AO10" s="140">
        <v>41.398308929999999</v>
      </c>
      <c r="AP10" s="200">
        <v>65.238066000000003</v>
      </c>
      <c r="AQ10" s="142">
        <f t="shared" ref="AQ10:AQ12" si="2">SUM(AM10:AP10)</f>
        <v>239.43637493</v>
      </c>
      <c r="AR10" s="140">
        <v>49.89260676</v>
      </c>
    </row>
    <row r="11" spans="1:44" s="129" customFormat="1" ht="15" customHeight="1">
      <c r="B11" s="143" t="s">
        <v>51</v>
      </c>
      <c r="C11" s="139"/>
      <c r="D11" s="140">
        <v>50.539779151617964</v>
      </c>
      <c r="E11" s="140">
        <v>66.495566527043337</v>
      </c>
      <c r="F11" s="140">
        <v>60.014234457527536</v>
      </c>
      <c r="G11" s="141">
        <v>76.742536536448938</v>
      </c>
      <c r="H11" s="142">
        <v>253.5060788168087</v>
      </c>
      <c r="I11" s="140">
        <v>43.614030016667094</v>
      </c>
      <c r="J11" s="140">
        <v>97.119517671303143</v>
      </c>
      <c r="K11" s="140">
        <v>58.773476223064471</v>
      </c>
      <c r="L11" s="141">
        <v>88.22063734999999</v>
      </c>
      <c r="M11" s="142">
        <v>287.72766126103465</v>
      </c>
      <c r="N11" s="140">
        <v>77.890559489999987</v>
      </c>
      <c r="O11" s="140">
        <v>75.018169749999998</v>
      </c>
      <c r="P11" s="140">
        <v>63.067824409999986</v>
      </c>
      <c r="Q11" s="141">
        <v>85.536694399999973</v>
      </c>
      <c r="R11" s="142">
        <v>301.51324804999996</v>
      </c>
      <c r="S11" s="140">
        <v>67.2</v>
      </c>
      <c r="T11" s="140">
        <v>83.8</v>
      </c>
      <c r="U11" s="140">
        <v>79.099999999999994</v>
      </c>
      <c r="V11" s="140">
        <v>97.9</v>
      </c>
      <c r="W11" s="142">
        <v>328</v>
      </c>
      <c r="X11" s="140">
        <v>71.400000000000006</v>
      </c>
      <c r="Y11" s="140">
        <v>110.4</v>
      </c>
      <c r="Z11" s="140">
        <v>66.7</v>
      </c>
      <c r="AA11" s="140">
        <v>85.4</v>
      </c>
      <c r="AB11" s="142">
        <v>334</v>
      </c>
      <c r="AC11" s="140">
        <v>78.7</v>
      </c>
      <c r="AD11" s="140">
        <v>111.48461230000001</v>
      </c>
      <c r="AE11" s="140">
        <v>93.2</v>
      </c>
      <c r="AF11" s="140">
        <v>96.195629620000275</v>
      </c>
      <c r="AG11" s="142">
        <f t="shared" si="0"/>
        <v>379.58024192000028</v>
      </c>
      <c r="AH11" s="140">
        <v>49.355537130000002</v>
      </c>
      <c r="AI11" s="140">
        <v>2.1002291800000004</v>
      </c>
      <c r="AJ11" s="140">
        <v>23.749455489999999</v>
      </c>
      <c r="AK11" s="200">
        <v>34.743682700000001</v>
      </c>
      <c r="AL11" s="142">
        <f t="shared" si="1"/>
        <v>109.9489045</v>
      </c>
      <c r="AM11" s="140">
        <v>21.1</v>
      </c>
      <c r="AN11" s="140">
        <v>28.4</v>
      </c>
      <c r="AO11" s="140">
        <v>54.7</v>
      </c>
      <c r="AP11" s="200">
        <v>95.845065000000005</v>
      </c>
      <c r="AQ11" s="142">
        <f t="shared" si="2"/>
        <v>200.04506500000002</v>
      </c>
      <c r="AR11" s="140">
        <v>60.219486880000005</v>
      </c>
    </row>
    <row r="12" spans="1:44" s="129" customFormat="1" ht="15" customHeight="1">
      <c r="B12" s="144" t="s">
        <v>52</v>
      </c>
      <c r="C12" s="145"/>
      <c r="D12" s="146">
        <v>138.47129849999999</v>
      </c>
      <c r="E12" s="146">
        <v>216.02426409395136</v>
      </c>
      <c r="F12" s="146">
        <v>169.04470643533367</v>
      </c>
      <c r="G12" s="146">
        <v>226.91348701250359</v>
      </c>
      <c r="H12" s="147">
        <v>750.17592456180171</v>
      </c>
      <c r="I12" s="146">
        <v>165.61788593027612</v>
      </c>
      <c r="J12" s="146">
        <v>343.00236849132114</v>
      </c>
      <c r="K12" s="146">
        <v>189.83448988673763</v>
      </c>
      <c r="L12" s="146">
        <v>288.36244848000001</v>
      </c>
      <c r="M12" s="147">
        <v>986.81719278833486</v>
      </c>
      <c r="N12" s="146">
        <v>272.00815944999994</v>
      </c>
      <c r="O12" s="146">
        <v>260.84619813999996</v>
      </c>
      <c r="P12" s="146">
        <v>186.33892379999998</v>
      </c>
      <c r="Q12" s="146">
        <v>246.51475878999986</v>
      </c>
      <c r="R12" s="147">
        <v>965.7080401799999</v>
      </c>
      <c r="S12" s="146">
        <v>212.2</v>
      </c>
      <c r="T12" s="146">
        <f>SUM(T9:T11)</f>
        <v>266.90000000000003</v>
      </c>
      <c r="U12" s="146">
        <f>SUM(U9:U11)</f>
        <v>219.29999999999998</v>
      </c>
      <c r="V12" s="146">
        <f>SUM(V9:V11)</f>
        <v>278.10000000000002</v>
      </c>
      <c r="W12" s="147">
        <v>976.5</v>
      </c>
      <c r="X12" s="146">
        <f t="shared" ref="X12:AB12" si="3">SUM(X9:X11)</f>
        <v>246.20000000000002</v>
      </c>
      <c r="Y12" s="146">
        <f t="shared" si="3"/>
        <v>342.6</v>
      </c>
      <c r="Z12" s="146">
        <f t="shared" si="3"/>
        <v>206.5</v>
      </c>
      <c r="AA12" s="146">
        <f t="shared" si="3"/>
        <v>236.70000000000002</v>
      </c>
      <c r="AB12" s="147">
        <f t="shared" si="3"/>
        <v>1032.0999999999999</v>
      </c>
      <c r="AC12" s="146">
        <f t="shared" ref="AC12:AF12" si="4">SUM(AC9:AC11)</f>
        <v>256.3</v>
      </c>
      <c r="AD12" s="146">
        <f t="shared" si="4"/>
        <v>364.92960631999995</v>
      </c>
      <c r="AE12" s="146">
        <f t="shared" si="4"/>
        <v>246.10000000000002</v>
      </c>
      <c r="AF12" s="146">
        <f t="shared" si="4"/>
        <v>241.19562962000026</v>
      </c>
      <c r="AG12" s="147">
        <f t="shared" si="0"/>
        <v>1108.5252359400001</v>
      </c>
      <c r="AH12" s="146">
        <f t="shared" ref="AH12:AJ12" si="5">SUM(AH9:AH11)</f>
        <v>95.2260201</v>
      </c>
      <c r="AI12" s="146">
        <f t="shared" si="5"/>
        <v>2.6579378700000005</v>
      </c>
      <c r="AJ12" s="146">
        <f t="shared" si="5"/>
        <v>70.357517689999995</v>
      </c>
      <c r="AK12" s="146">
        <f t="shared" ref="AK12" si="6">SUM(AK9:AK11)</f>
        <v>90.978793060000001</v>
      </c>
      <c r="AL12" s="147">
        <f t="shared" si="1"/>
        <v>259.22026871999998</v>
      </c>
      <c r="AM12" s="146">
        <f t="shared" ref="AM12:AN12" si="7">SUM(AM9:AM11)</f>
        <v>110.19999999999999</v>
      </c>
      <c r="AN12" s="146">
        <f t="shared" si="7"/>
        <v>108.6</v>
      </c>
      <c r="AO12" s="146">
        <f>SUM(AO9:AO11)</f>
        <v>141.89830892999998</v>
      </c>
      <c r="AP12" s="146">
        <f>SUM(AP9:AP11)</f>
        <v>277.53431499999999</v>
      </c>
      <c r="AQ12" s="147">
        <f t="shared" si="2"/>
        <v>638.23262392999993</v>
      </c>
      <c r="AR12" s="146">
        <f t="shared" ref="AR12" si="8">SUM(AR9:AR11)</f>
        <v>173.18280656000002</v>
      </c>
    </row>
    <row r="13" spans="1:44" s="129" customFormat="1" ht="3" customHeight="1">
      <c r="B13" s="148"/>
      <c r="C13" s="148"/>
      <c r="D13" s="149"/>
      <c r="E13" s="149"/>
      <c r="F13" s="149"/>
      <c r="G13" s="149"/>
      <c r="H13" s="150"/>
      <c r="I13" s="149"/>
      <c r="J13" s="149"/>
      <c r="K13" s="149"/>
      <c r="L13" s="149"/>
      <c r="M13" s="150"/>
      <c r="N13" s="149"/>
      <c r="O13" s="149"/>
      <c r="P13" s="149"/>
      <c r="Q13" s="149"/>
      <c r="R13" s="150"/>
      <c r="S13" s="149"/>
      <c r="T13" s="149"/>
      <c r="U13" s="149"/>
      <c r="V13" s="149"/>
      <c r="W13" s="150"/>
      <c r="X13" s="149"/>
      <c r="Y13" s="149"/>
      <c r="Z13" s="149"/>
      <c r="AA13" s="149"/>
      <c r="AB13" s="150"/>
      <c r="AC13" s="149"/>
      <c r="AD13" s="149"/>
      <c r="AE13" s="149"/>
      <c r="AF13" s="149"/>
      <c r="AG13" s="150"/>
      <c r="AH13" s="149"/>
      <c r="AI13" s="149"/>
      <c r="AJ13" s="149"/>
      <c r="AK13" s="149"/>
      <c r="AL13" s="150"/>
      <c r="AM13" s="149"/>
      <c r="AN13" s="149"/>
      <c r="AO13" s="149"/>
      <c r="AP13" s="149"/>
      <c r="AQ13" s="150"/>
      <c r="AR13" s="149"/>
    </row>
    <row r="14" spans="1:44" s="129" customFormat="1" ht="12.75">
      <c r="H14" s="151"/>
      <c r="M14" s="151"/>
      <c r="R14" s="151"/>
      <c r="W14" s="151"/>
      <c r="AB14" s="151"/>
      <c r="AG14" s="151"/>
      <c r="AL14" s="151"/>
      <c r="AQ14" s="151"/>
    </row>
    <row r="15" spans="1:44" s="129" customFormat="1" ht="15">
      <c r="A15" s="134" t="s">
        <v>70</v>
      </c>
      <c r="B15" s="135"/>
      <c r="C15" s="135"/>
      <c r="D15" s="136"/>
      <c r="E15" s="136"/>
      <c r="F15" s="136"/>
      <c r="G15" s="137"/>
      <c r="H15" s="138"/>
      <c r="I15" s="136"/>
      <c r="J15" s="136"/>
      <c r="K15" s="136"/>
      <c r="L15" s="137"/>
      <c r="M15" s="138"/>
      <c r="N15" s="136"/>
      <c r="O15" s="136"/>
      <c r="P15" s="136"/>
      <c r="Q15" s="137"/>
      <c r="R15" s="138"/>
      <c r="S15" s="136"/>
      <c r="T15" s="136"/>
      <c r="U15" s="136"/>
      <c r="V15" s="136"/>
      <c r="W15" s="138"/>
      <c r="X15" s="136"/>
      <c r="Y15" s="136"/>
      <c r="Z15" s="136"/>
      <c r="AA15" s="136"/>
      <c r="AB15" s="138"/>
      <c r="AC15" s="136"/>
      <c r="AD15" s="136"/>
      <c r="AE15" s="136"/>
      <c r="AF15" s="136"/>
      <c r="AG15" s="138"/>
      <c r="AH15" s="136"/>
      <c r="AI15" s="136"/>
      <c r="AJ15" s="136"/>
      <c r="AK15" s="136"/>
      <c r="AL15" s="138"/>
      <c r="AM15" s="136"/>
      <c r="AN15" s="136"/>
      <c r="AO15" s="136"/>
      <c r="AP15" s="136"/>
      <c r="AQ15" s="138"/>
      <c r="AR15" s="136"/>
    </row>
    <row r="16" spans="1:44" s="129" customFormat="1" ht="15" customHeight="1">
      <c r="A16" s="152"/>
      <c r="B16" s="153"/>
      <c r="H16" s="133"/>
      <c r="M16" s="133"/>
      <c r="R16" s="133"/>
      <c r="W16" s="133"/>
      <c r="AB16" s="133"/>
      <c r="AG16" s="133"/>
      <c r="AL16" s="133"/>
      <c r="AQ16" s="133"/>
    </row>
    <row r="17" spans="1:44" s="129" customFormat="1" ht="15" customHeight="1">
      <c r="B17" s="154" t="s">
        <v>53</v>
      </c>
      <c r="C17" s="154"/>
      <c r="D17" s="155">
        <v>131.19999999999999</v>
      </c>
      <c r="E17" s="155">
        <v>255.79729319482723</v>
      </c>
      <c r="F17" s="155">
        <v>166.63684765082431</v>
      </c>
      <c r="G17" s="155">
        <v>248.36898142969449</v>
      </c>
      <c r="H17" s="156">
        <v>803.88556328464131</v>
      </c>
      <c r="I17" s="155">
        <v>157.39350927542233</v>
      </c>
      <c r="J17" s="155">
        <v>359.83980819010151</v>
      </c>
      <c r="K17" s="155">
        <v>161.43772390650315</v>
      </c>
      <c r="L17" s="155">
        <v>348.99699943812863</v>
      </c>
      <c r="M17" s="156">
        <v>1031.4660567406945</v>
      </c>
      <c r="N17" s="155">
        <v>280.67673997381462</v>
      </c>
      <c r="O17" s="155">
        <v>225.86181306319904</v>
      </c>
      <c r="P17" s="155">
        <v>174.220969024146</v>
      </c>
      <c r="Q17" s="155">
        <v>255.42074607275413</v>
      </c>
      <c r="R17" s="156">
        <v>934.93035322977107</v>
      </c>
      <c r="S17" s="155">
        <v>186.9</v>
      </c>
      <c r="T17" s="155">
        <v>216.3</v>
      </c>
      <c r="U17" s="155">
        <v>197.9</v>
      </c>
      <c r="V17" s="155">
        <v>286.10000000000002</v>
      </c>
      <c r="W17" s="156">
        <v>883.4</v>
      </c>
      <c r="X17" s="155">
        <v>208.1</v>
      </c>
      <c r="Y17" s="155">
        <v>316.5</v>
      </c>
      <c r="Z17" s="155">
        <v>149.5</v>
      </c>
      <c r="AA17" s="155">
        <v>197.6</v>
      </c>
      <c r="AB17" s="156">
        <v>861.8</v>
      </c>
      <c r="AC17" s="155">
        <v>173.3</v>
      </c>
      <c r="AD17" s="155">
        <v>297.017341419199</v>
      </c>
      <c r="AE17" s="155">
        <v>185.3</v>
      </c>
      <c r="AF17" s="155">
        <v>218.57736747345183</v>
      </c>
      <c r="AG17" s="156">
        <v>873.17828253173457</v>
      </c>
      <c r="AH17" s="155">
        <v>93.7</v>
      </c>
      <c r="AI17" s="257" t="s">
        <v>105</v>
      </c>
      <c r="AJ17" s="257" t="s">
        <v>105</v>
      </c>
      <c r="AK17" s="257" t="s">
        <v>105</v>
      </c>
      <c r="AL17" s="262" t="s">
        <v>105</v>
      </c>
      <c r="AM17" s="257" t="s">
        <v>105</v>
      </c>
      <c r="AN17" s="257" t="s">
        <v>105</v>
      </c>
      <c r="AO17" s="257" t="s">
        <v>105</v>
      </c>
      <c r="AP17" s="257" t="s">
        <v>105</v>
      </c>
      <c r="AQ17" s="262" t="s">
        <v>105</v>
      </c>
      <c r="AR17" s="257" t="s">
        <v>105</v>
      </c>
    </row>
    <row r="18" spans="1:44" s="129" customFormat="1" ht="15" customHeight="1">
      <c r="B18" s="154" t="s">
        <v>54</v>
      </c>
      <c r="C18" s="154"/>
      <c r="D18" s="155">
        <v>268.95680421212933</v>
      </c>
      <c r="E18" s="155">
        <v>353.77986390105787</v>
      </c>
      <c r="F18" s="155">
        <v>287.16453593428281</v>
      </c>
      <c r="G18" s="155">
        <v>307.20006477346601</v>
      </c>
      <c r="H18" s="156">
        <v>1223.2732847598784</v>
      </c>
      <c r="I18" s="155">
        <v>295.4074993333063</v>
      </c>
      <c r="J18" s="155">
        <v>511.65820164203035</v>
      </c>
      <c r="K18" s="155">
        <v>300.90750369607099</v>
      </c>
      <c r="L18" s="155">
        <v>258.08243394096712</v>
      </c>
      <c r="M18" s="156">
        <v>1344.5288824146025</v>
      </c>
      <c r="N18" s="155">
        <v>289.98731313641571</v>
      </c>
      <c r="O18" s="155">
        <v>325.30039213220408</v>
      </c>
      <c r="P18" s="155">
        <v>170.9204223964995</v>
      </c>
      <c r="Q18" s="155">
        <v>168.43889580350867</v>
      </c>
      <c r="R18" s="156">
        <v>932.26459287995965</v>
      </c>
      <c r="S18" s="155">
        <v>174.8</v>
      </c>
      <c r="T18" s="155">
        <v>235.1</v>
      </c>
      <c r="U18" s="155">
        <v>134.1</v>
      </c>
      <c r="V18" s="155">
        <v>131.1</v>
      </c>
      <c r="W18" s="156">
        <v>666.1</v>
      </c>
      <c r="X18" s="155">
        <v>173.2</v>
      </c>
      <c r="Y18" s="155">
        <v>199</v>
      </c>
      <c r="Z18" s="155">
        <v>141.69999999999999</v>
      </c>
      <c r="AA18" s="155">
        <v>120.4</v>
      </c>
      <c r="AB18" s="156">
        <v>617.9</v>
      </c>
      <c r="AC18" s="155">
        <v>171.8</v>
      </c>
      <c r="AD18" s="155">
        <v>208.4986886612904</v>
      </c>
      <c r="AE18" s="155">
        <v>120</v>
      </c>
      <c r="AF18" s="155">
        <v>79.332348278931761</v>
      </c>
      <c r="AG18" s="156">
        <v>566.714790702958</v>
      </c>
      <c r="AH18" s="155">
        <v>10.3</v>
      </c>
      <c r="AI18" s="257" t="s">
        <v>105</v>
      </c>
      <c r="AJ18" s="257" t="s">
        <v>105</v>
      </c>
      <c r="AK18" s="257" t="s">
        <v>105</v>
      </c>
      <c r="AL18" s="262" t="s">
        <v>105</v>
      </c>
      <c r="AM18" s="257" t="s">
        <v>105</v>
      </c>
      <c r="AN18" s="257" t="s">
        <v>105</v>
      </c>
      <c r="AO18" s="257" t="s">
        <v>105</v>
      </c>
      <c r="AP18" s="257" t="s">
        <v>105</v>
      </c>
      <c r="AQ18" s="262" t="s">
        <v>105</v>
      </c>
      <c r="AR18" s="257" t="s">
        <v>105</v>
      </c>
    </row>
    <row r="19" spans="1:44" s="129" customFormat="1" ht="15" customHeight="1">
      <c r="B19" s="143" t="s">
        <v>51</v>
      </c>
      <c r="C19" s="154"/>
      <c r="D19" s="155">
        <v>264.20601175340744</v>
      </c>
      <c r="E19" s="155">
        <v>336.88322870286959</v>
      </c>
      <c r="F19" s="155">
        <v>286.74237822298676</v>
      </c>
      <c r="G19" s="155">
        <v>354.78961614840716</v>
      </c>
      <c r="H19" s="156">
        <v>1243.578727093718</v>
      </c>
      <c r="I19" s="155">
        <v>191.4671485049528</v>
      </c>
      <c r="J19" s="155">
        <v>410.68197528292689</v>
      </c>
      <c r="K19" s="155">
        <v>234.01539913970097</v>
      </c>
      <c r="L19" s="155">
        <v>334.22412436995546</v>
      </c>
      <c r="M19" s="156">
        <v>1166.8480759827842</v>
      </c>
      <c r="N19" s="155">
        <v>283.88500935557505</v>
      </c>
      <c r="O19" s="155">
        <v>266.74950950492342</v>
      </c>
      <c r="P19" s="155">
        <v>213.82074903154475</v>
      </c>
      <c r="Q19" s="155">
        <v>280.53815852554266</v>
      </c>
      <c r="R19" s="156">
        <v>1037.2261321368662</v>
      </c>
      <c r="S19" s="155">
        <v>210.7</v>
      </c>
      <c r="T19" s="155">
        <v>267.89999999999998</v>
      </c>
      <c r="U19" s="155">
        <v>220.4</v>
      </c>
      <c r="V19" s="155">
        <v>290.2</v>
      </c>
      <c r="W19" s="156">
        <v>1014.7</v>
      </c>
      <c r="X19" s="155">
        <v>208.4</v>
      </c>
      <c r="Y19" s="155">
        <v>309.7</v>
      </c>
      <c r="Z19" s="155">
        <v>186.3</v>
      </c>
      <c r="AA19" s="155">
        <v>238.6</v>
      </c>
      <c r="AB19" s="156">
        <v>926.4</v>
      </c>
      <c r="AC19" s="155">
        <v>204.6</v>
      </c>
      <c r="AD19" s="155">
        <v>287.42943253206238</v>
      </c>
      <c r="AE19" s="155">
        <v>234.4</v>
      </c>
      <c r="AF19" s="155">
        <v>230.51822624641736</v>
      </c>
      <c r="AG19" s="156">
        <v>950.33264609548598</v>
      </c>
      <c r="AH19" s="155">
        <v>118.6</v>
      </c>
      <c r="AI19" s="257" t="s">
        <v>105</v>
      </c>
      <c r="AJ19" s="257" t="s">
        <v>105</v>
      </c>
      <c r="AK19" s="257" t="s">
        <v>105</v>
      </c>
      <c r="AL19" s="262" t="s">
        <v>105</v>
      </c>
      <c r="AM19" s="257" t="s">
        <v>105</v>
      </c>
      <c r="AN19" s="257" t="s">
        <v>105</v>
      </c>
      <c r="AO19" s="257" t="s">
        <v>105</v>
      </c>
      <c r="AP19" s="257" t="s">
        <v>105</v>
      </c>
      <c r="AQ19" s="262" t="s">
        <v>105</v>
      </c>
      <c r="AR19" s="257" t="s">
        <v>105</v>
      </c>
    </row>
    <row r="20" spans="1:44" s="129" customFormat="1" ht="15" customHeight="1">
      <c r="B20" s="157" t="s">
        <v>55</v>
      </c>
      <c r="C20" s="158"/>
      <c r="D20" s="159">
        <v>196.9165951031714</v>
      </c>
      <c r="E20" s="159">
        <v>299.80948363631563</v>
      </c>
      <c r="F20" s="159">
        <v>227.90743715447152</v>
      </c>
      <c r="G20" s="159">
        <v>292.17691819664566</v>
      </c>
      <c r="H20" s="160">
        <v>1020.5575546030341</v>
      </c>
      <c r="I20" s="159">
        <v>202.90231321941755</v>
      </c>
      <c r="J20" s="159">
        <v>414.62275385170534</v>
      </c>
      <c r="K20" s="159">
        <v>220.51759579767241</v>
      </c>
      <c r="L20" s="159">
        <v>318.6095796622871</v>
      </c>
      <c r="M20" s="160">
        <v>1155.7584304119591</v>
      </c>
      <c r="N20" s="159">
        <v>284.39660037168522</v>
      </c>
      <c r="O20" s="159">
        <v>268.19352176370228</v>
      </c>
      <c r="P20" s="159">
        <v>184.74449845464147</v>
      </c>
      <c r="Q20" s="159">
        <v>233.33872944781098</v>
      </c>
      <c r="R20" s="160">
        <v>963.75550723802871</v>
      </c>
      <c r="S20" s="159">
        <v>189.3</v>
      </c>
      <c r="T20" s="159">
        <v>237.8</v>
      </c>
      <c r="U20" s="159">
        <v>181.1</v>
      </c>
      <c r="V20" s="159">
        <v>227</v>
      </c>
      <c r="W20" s="160">
        <v>838.4</v>
      </c>
      <c r="X20" s="159">
        <v>194</v>
      </c>
      <c r="Y20" s="159">
        <v>263</v>
      </c>
      <c r="Z20" s="159">
        <v>156.19999999999999</v>
      </c>
      <c r="AA20" s="159">
        <v>175.5</v>
      </c>
      <c r="AB20" s="160">
        <v>779.1</v>
      </c>
      <c r="AC20" s="159">
        <v>181.1</v>
      </c>
      <c r="AD20" s="159">
        <v>255.70612264519389</v>
      </c>
      <c r="AE20" s="159">
        <v>169.63629751506241</v>
      </c>
      <c r="AF20" s="159">
        <v>159.72113672528818</v>
      </c>
      <c r="AG20" s="160">
        <v>758.85813264424701</v>
      </c>
      <c r="AH20" s="159">
        <v>63.3</v>
      </c>
      <c r="AI20" s="258" t="s">
        <v>105</v>
      </c>
      <c r="AJ20" s="258" t="s">
        <v>105</v>
      </c>
      <c r="AK20" s="258" t="s">
        <v>105</v>
      </c>
      <c r="AL20" s="263" t="s">
        <v>105</v>
      </c>
      <c r="AM20" s="258" t="s">
        <v>105</v>
      </c>
      <c r="AN20" s="258" t="s">
        <v>105</v>
      </c>
      <c r="AO20" s="258" t="s">
        <v>105</v>
      </c>
      <c r="AP20" s="258" t="s">
        <v>105</v>
      </c>
      <c r="AQ20" s="263" t="s">
        <v>105</v>
      </c>
      <c r="AR20" s="258" t="s">
        <v>105</v>
      </c>
    </row>
    <row r="21" spans="1:44" s="129" customFormat="1" ht="12.75">
      <c r="H21" s="161"/>
      <c r="M21" s="161"/>
      <c r="R21" s="161"/>
      <c r="W21" s="161"/>
      <c r="AB21" s="161"/>
      <c r="AG21" s="161"/>
      <c r="AL21" s="133"/>
      <c r="AQ21" s="133"/>
    </row>
    <row r="22" spans="1:44" s="129" customFormat="1" ht="15">
      <c r="A22" s="134" t="s">
        <v>56</v>
      </c>
      <c r="B22" s="135"/>
      <c r="C22" s="135"/>
      <c r="D22" s="136"/>
      <c r="E22" s="136"/>
      <c r="F22" s="136"/>
      <c r="G22" s="137"/>
      <c r="H22" s="138"/>
      <c r="I22" s="136"/>
      <c r="J22" s="136"/>
      <c r="K22" s="136"/>
      <c r="L22" s="137"/>
      <c r="M22" s="138"/>
      <c r="N22" s="136"/>
      <c r="O22" s="136"/>
      <c r="P22" s="136"/>
      <c r="Q22" s="137"/>
      <c r="R22" s="138"/>
      <c r="S22" s="136"/>
      <c r="T22" s="136"/>
      <c r="U22" s="136"/>
      <c r="V22" s="136"/>
      <c r="W22" s="138"/>
      <c r="X22" s="136"/>
      <c r="Y22" s="136"/>
      <c r="Z22" s="136"/>
      <c r="AA22" s="136"/>
      <c r="AB22" s="138"/>
      <c r="AC22" s="136"/>
      <c r="AD22" s="136"/>
      <c r="AE22" s="136"/>
      <c r="AF22" s="136"/>
      <c r="AG22" s="138"/>
      <c r="AH22" s="136"/>
      <c r="AI22" s="136"/>
      <c r="AJ22" s="136"/>
      <c r="AK22" s="136"/>
      <c r="AL22" s="138"/>
      <c r="AM22" s="136"/>
      <c r="AN22" s="136"/>
      <c r="AO22" s="136"/>
      <c r="AP22" s="136"/>
      <c r="AQ22" s="138"/>
      <c r="AR22" s="136"/>
    </row>
    <row r="23" spans="1:44" s="129" customFormat="1" ht="15" customHeight="1">
      <c r="H23" s="133"/>
      <c r="M23" s="133"/>
      <c r="R23" s="133"/>
      <c r="W23" s="133"/>
      <c r="AB23" s="133"/>
      <c r="AG23" s="133"/>
      <c r="AL23" s="133"/>
      <c r="AQ23" s="133"/>
    </row>
    <row r="24" spans="1:44" s="129" customFormat="1" ht="15" customHeight="1">
      <c r="B24" s="143" t="s">
        <v>49</v>
      </c>
      <c r="C24" s="143"/>
      <c r="D24" s="162">
        <v>350</v>
      </c>
      <c r="E24" s="162">
        <v>355</v>
      </c>
      <c r="F24" s="162">
        <v>356</v>
      </c>
      <c r="G24" s="162">
        <v>361</v>
      </c>
      <c r="H24" s="163">
        <v>361</v>
      </c>
      <c r="I24" s="162">
        <v>363</v>
      </c>
      <c r="J24" s="162">
        <v>368</v>
      </c>
      <c r="K24" s="162">
        <v>371</v>
      </c>
      <c r="L24" s="164">
        <v>379</v>
      </c>
      <c r="M24" s="163">
        <v>379</v>
      </c>
      <c r="N24" s="162">
        <v>381</v>
      </c>
      <c r="O24" s="162">
        <v>383</v>
      </c>
      <c r="P24" s="162">
        <v>385</v>
      </c>
      <c r="Q24" s="164">
        <v>386</v>
      </c>
      <c r="R24" s="163">
        <v>386</v>
      </c>
      <c r="S24" s="162">
        <v>388</v>
      </c>
      <c r="T24" s="162">
        <f t="shared" ref="T24:U26" si="9">T31+T37+T43</f>
        <v>391</v>
      </c>
      <c r="U24" s="162">
        <f t="shared" si="9"/>
        <v>395</v>
      </c>
      <c r="V24" s="162">
        <f t="shared" ref="V24:W24" si="10">V31+V37+V43</f>
        <v>401</v>
      </c>
      <c r="W24" s="163">
        <f t="shared" si="10"/>
        <v>401</v>
      </c>
      <c r="X24" s="162">
        <f t="shared" ref="X24" si="11">X31+X37+X43</f>
        <v>404</v>
      </c>
      <c r="Y24" s="162">
        <f t="shared" ref="Y24:Z24" si="12">Y31+Y37+Y43</f>
        <v>406</v>
      </c>
      <c r="Z24" s="162">
        <f t="shared" si="12"/>
        <v>404</v>
      </c>
      <c r="AA24" s="162">
        <f t="shared" ref="AA24" si="13">AA31+AA37+AA43</f>
        <v>404</v>
      </c>
      <c r="AB24" s="163">
        <f t="shared" ref="AB24" si="14">AB31+AB37+AB43</f>
        <v>404</v>
      </c>
      <c r="AC24" s="162">
        <f t="shared" ref="AC24" si="15">AC31+AC37+AC43</f>
        <v>403</v>
      </c>
      <c r="AD24" s="162">
        <f t="shared" ref="AD24" si="16">AD31+AD37+AD43</f>
        <v>406</v>
      </c>
      <c r="AE24" s="233">
        <v>408</v>
      </c>
      <c r="AF24" s="233">
        <v>410</v>
      </c>
      <c r="AG24" s="163">
        <v>410</v>
      </c>
      <c r="AH24" s="162">
        <v>410</v>
      </c>
      <c r="AI24" s="162">
        <v>410</v>
      </c>
      <c r="AJ24" s="162">
        <v>410</v>
      </c>
      <c r="AK24" s="162">
        <v>406</v>
      </c>
      <c r="AL24" s="163">
        <v>406</v>
      </c>
      <c r="AM24" s="162">
        <v>404</v>
      </c>
      <c r="AN24" s="162">
        <v>400</v>
      </c>
      <c r="AO24" s="162">
        <v>401</v>
      </c>
      <c r="AP24" s="162">
        <v>402</v>
      </c>
      <c r="AQ24" s="163">
        <v>402</v>
      </c>
      <c r="AR24" s="162">
        <v>402</v>
      </c>
    </row>
    <row r="25" spans="1:44" s="129" customFormat="1" ht="15" customHeight="1">
      <c r="B25" s="143" t="s">
        <v>50</v>
      </c>
      <c r="C25" s="143"/>
      <c r="D25" s="162">
        <v>150</v>
      </c>
      <c r="E25" s="162">
        <v>162</v>
      </c>
      <c r="F25" s="162">
        <v>175</v>
      </c>
      <c r="G25" s="162">
        <v>214</v>
      </c>
      <c r="H25" s="163">
        <v>214</v>
      </c>
      <c r="I25" s="162">
        <v>219</v>
      </c>
      <c r="J25" s="162">
        <v>232</v>
      </c>
      <c r="K25" s="162">
        <v>257</v>
      </c>
      <c r="L25" s="164">
        <v>290</v>
      </c>
      <c r="M25" s="163">
        <v>290</v>
      </c>
      <c r="N25" s="162">
        <v>295</v>
      </c>
      <c r="O25" s="162">
        <v>318</v>
      </c>
      <c r="P25" s="162">
        <v>354</v>
      </c>
      <c r="Q25" s="164">
        <v>407</v>
      </c>
      <c r="R25" s="163">
        <v>407</v>
      </c>
      <c r="S25" s="162">
        <v>416</v>
      </c>
      <c r="T25" s="162">
        <f t="shared" si="9"/>
        <v>443</v>
      </c>
      <c r="U25" s="162">
        <f t="shared" si="9"/>
        <v>482</v>
      </c>
      <c r="V25" s="162">
        <f t="shared" ref="V25:W25" si="17">V32+V38+V44</f>
        <v>527</v>
      </c>
      <c r="W25" s="163">
        <f t="shared" si="17"/>
        <v>527</v>
      </c>
      <c r="X25" s="162">
        <f t="shared" ref="X25" si="18">X32+X38+X44</f>
        <v>532</v>
      </c>
      <c r="Y25" s="162">
        <f t="shared" ref="Y25:Z25" si="19">Y32+Y38+Y44</f>
        <v>552</v>
      </c>
      <c r="Z25" s="162">
        <f t="shared" si="19"/>
        <v>578</v>
      </c>
      <c r="AA25" s="162">
        <f t="shared" ref="AA25" si="20">AA32+AA38+AA44</f>
        <v>624</v>
      </c>
      <c r="AB25" s="163">
        <f t="shared" ref="AB25:AC25" si="21">AB32+AB38+AB44</f>
        <v>624</v>
      </c>
      <c r="AC25" s="162">
        <f t="shared" si="21"/>
        <v>631</v>
      </c>
      <c r="AD25" s="162">
        <f t="shared" ref="AD25" si="22">AD32+AD38+AD44</f>
        <v>648</v>
      </c>
      <c r="AE25" s="233">
        <v>666</v>
      </c>
      <c r="AF25" s="233">
        <v>702</v>
      </c>
      <c r="AG25" s="163">
        <v>702</v>
      </c>
      <c r="AH25" s="162">
        <v>699</v>
      </c>
      <c r="AI25" s="162">
        <v>699</v>
      </c>
      <c r="AJ25" s="162">
        <v>710</v>
      </c>
      <c r="AK25" s="162">
        <v>729</v>
      </c>
      <c r="AL25" s="163">
        <v>729</v>
      </c>
      <c r="AM25" s="162">
        <v>734</v>
      </c>
      <c r="AN25" s="162">
        <v>743</v>
      </c>
      <c r="AO25" s="162">
        <v>752</v>
      </c>
      <c r="AP25" s="162">
        <v>768</v>
      </c>
      <c r="AQ25" s="163">
        <v>768</v>
      </c>
      <c r="AR25" s="162">
        <v>776</v>
      </c>
    </row>
    <row r="26" spans="1:44" s="129" customFormat="1" ht="15" customHeight="1">
      <c r="B26" s="143" t="s">
        <v>51</v>
      </c>
      <c r="C26" s="143"/>
      <c r="D26" s="165">
        <v>196</v>
      </c>
      <c r="E26" s="165">
        <v>208</v>
      </c>
      <c r="F26" s="165">
        <v>211</v>
      </c>
      <c r="G26" s="165">
        <v>226</v>
      </c>
      <c r="H26" s="166">
        <v>226</v>
      </c>
      <c r="I26" s="165">
        <v>230</v>
      </c>
      <c r="J26" s="165">
        <v>247</v>
      </c>
      <c r="K26" s="165">
        <v>257</v>
      </c>
      <c r="L26" s="167">
        <v>274</v>
      </c>
      <c r="M26" s="166">
        <v>274</v>
      </c>
      <c r="N26" s="165">
        <v>276</v>
      </c>
      <c r="O26" s="165">
        <v>289</v>
      </c>
      <c r="P26" s="165">
        <v>298</v>
      </c>
      <c r="Q26" s="165">
        <v>314</v>
      </c>
      <c r="R26" s="166">
        <v>314</v>
      </c>
      <c r="S26" s="165">
        <v>317</v>
      </c>
      <c r="T26" s="165">
        <f t="shared" si="9"/>
        <v>320</v>
      </c>
      <c r="U26" s="165">
        <f t="shared" si="9"/>
        <v>326</v>
      </c>
      <c r="V26" s="165">
        <f t="shared" ref="V26:W26" si="23">V33+V39+V45</f>
        <v>344</v>
      </c>
      <c r="W26" s="166">
        <f t="shared" si="23"/>
        <v>344</v>
      </c>
      <c r="X26" s="165">
        <f t="shared" ref="X26" si="24">X33+X39+X45</f>
        <v>350</v>
      </c>
      <c r="Y26" s="165">
        <f t="shared" ref="Y26:Z26" si="25">Y33+Y39+Y45</f>
        <v>356</v>
      </c>
      <c r="Z26" s="165">
        <f t="shared" si="25"/>
        <v>364</v>
      </c>
      <c r="AA26" s="165">
        <f t="shared" ref="AA26" si="26">AA33+AA39+AA45</f>
        <v>381</v>
      </c>
      <c r="AB26" s="166">
        <f t="shared" ref="AB26:AC26" si="27">AB33+AB39+AB45</f>
        <v>381</v>
      </c>
      <c r="AC26" s="165">
        <f t="shared" si="27"/>
        <v>386</v>
      </c>
      <c r="AD26" s="165">
        <f t="shared" ref="AD26" si="28">AD33+AD39+AD45</f>
        <v>391</v>
      </c>
      <c r="AE26" s="234">
        <v>399</v>
      </c>
      <c r="AF26" s="234">
        <v>417</v>
      </c>
      <c r="AG26" s="166">
        <v>417</v>
      </c>
      <c r="AH26" s="165">
        <v>417</v>
      </c>
      <c r="AI26" s="165">
        <v>418</v>
      </c>
      <c r="AJ26" s="165">
        <v>422</v>
      </c>
      <c r="AK26" s="165">
        <v>427</v>
      </c>
      <c r="AL26" s="166">
        <v>427</v>
      </c>
      <c r="AM26" s="165">
        <v>429</v>
      </c>
      <c r="AN26" s="165">
        <v>426</v>
      </c>
      <c r="AO26" s="165">
        <v>427</v>
      </c>
      <c r="AP26" s="165">
        <v>429</v>
      </c>
      <c r="AQ26" s="166">
        <v>429</v>
      </c>
      <c r="AR26" s="165">
        <v>428</v>
      </c>
    </row>
    <row r="27" spans="1:44" s="129" customFormat="1" ht="15" customHeight="1">
      <c r="B27" s="168" t="s">
        <v>52</v>
      </c>
      <c r="C27" s="143"/>
      <c r="D27" s="169">
        <v>696</v>
      </c>
      <c r="E27" s="169">
        <v>725</v>
      </c>
      <c r="F27" s="169">
        <v>742</v>
      </c>
      <c r="G27" s="170">
        <v>801</v>
      </c>
      <c r="H27" s="171">
        <v>801</v>
      </c>
      <c r="I27" s="169">
        <v>812</v>
      </c>
      <c r="J27" s="169">
        <v>847</v>
      </c>
      <c r="K27" s="169">
        <v>885</v>
      </c>
      <c r="L27" s="170">
        <v>943</v>
      </c>
      <c r="M27" s="171">
        <v>943</v>
      </c>
      <c r="N27" s="169">
        <v>952</v>
      </c>
      <c r="O27" s="169">
        <v>990</v>
      </c>
      <c r="P27" s="169">
        <v>1037</v>
      </c>
      <c r="Q27" s="170">
        <v>1107</v>
      </c>
      <c r="R27" s="171">
        <v>1107</v>
      </c>
      <c r="S27" s="169">
        <v>1121</v>
      </c>
      <c r="T27" s="169">
        <f t="shared" ref="T27:Y27" si="29">SUM(T24:T26)</f>
        <v>1154</v>
      </c>
      <c r="U27" s="169">
        <f t="shared" si="29"/>
        <v>1203</v>
      </c>
      <c r="V27" s="169">
        <f t="shared" si="29"/>
        <v>1272</v>
      </c>
      <c r="W27" s="171">
        <f t="shared" si="29"/>
        <v>1272</v>
      </c>
      <c r="X27" s="169">
        <f t="shared" si="29"/>
        <v>1286</v>
      </c>
      <c r="Y27" s="169">
        <f t="shared" si="29"/>
        <v>1314</v>
      </c>
      <c r="Z27" s="169">
        <f t="shared" ref="Z27:AA27" si="30">SUM(Z24:Z26)</f>
        <v>1346</v>
      </c>
      <c r="AA27" s="169">
        <f t="shared" si="30"/>
        <v>1409</v>
      </c>
      <c r="AB27" s="171">
        <f t="shared" ref="AB27:AC27" si="31">SUM(AB24:AB26)</f>
        <v>1409</v>
      </c>
      <c r="AC27" s="169">
        <f t="shared" si="31"/>
        <v>1420</v>
      </c>
      <c r="AD27" s="169">
        <f t="shared" ref="AD27:AH27" si="32">SUM(AD24:AD26)</f>
        <v>1445</v>
      </c>
      <c r="AE27" s="235">
        <f t="shared" ref="AE27:AF27" si="33">SUM(AE24:AE26)</f>
        <v>1473</v>
      </c>
      <c r="AF27" s="235">
        <f t="shared" si="33"/>
        <v>1529</v>
      </c>
      <c r="AG27" s="171">
        <f t="shared" si="32"/>
        <v>1529</v>
      </c>
      <c r="AH27" s="169">
        <f t="shared" si="32"/>
        <v>1526</v>
      </c>
      <c r="AI27" s="169">
        <f t="shared" ref="AI27:AJ27" si="34">SUM(AI24:AI26)</f>
        <v>1527</v>
      </c>
      <c r="AJ27" s="169">
        <f t="shared" si="34"/>
        <v>1542</v>
      </c>
      <c r="AK27" s="169">
        <f t="shared" ref="AK27:AM27" si="35">SUM(AK24:AK26)</f>
        <v>1562</v>
      </c>
      <c r="AL27" s="171">
        <f t="shared" si="35"/>
        <v>1562</v>
      </c>
      <c r="AM27" s="169">
        <f t="shared" si="35"/>
        <v>1567</v>
      </c>
      <c r="AN27" s="169">
        <f t="shared" ref="AN27:AR27" si="36">SUM(AN24:AN26)</f>
        <v>1569</v>
      </c>
      <c r="AO27" s="169">
        <f t="shared" si="36"/>
        <v>1580</v>
      </c>
      <c r="AP27" s="169">
        <f t="shared" si="36"/>
        <v>1599</v>
      </c>
      <c r="AQ27" s="171">
        <f t="shared" si="36"/>
        <v>1599</v>
      </c>
      <c r="AR27" s="169">
        <f t="shared" si="36"/>
        <v>1606</v>
      </c>
    </row>
    <row r="28" spans="1:44" s="129" customFormat="1" ht="15" customHeight="1">
      <c r="A28" s="124"/>
      <c r="B28" s="124"/>
      <c r="C28" s="124"/>
      <c r="D28" s="162"/>
      <c r="E28" s="172"/>
      <c r="F28" s="172"/>
      <c r="G28" s="172"/>
      <c r="H28" s="133"/>
      <c r="I28" s="172"/>
      <c r="J28" s="172"/>
      <c r="K28" s="172"/>
      <c r="L28" s="172"/>
      <c r="M28" s="133"/>
      <c r="N28" s="172"/>
      <c r="O28" s="172"/>
      <c r="P28" s="172"/>
      <c r="Q28" s="172"/>
      <c r="R28" s="133"/>
      <c r="S28" s="172"/>
      <c r="T28" s="172"/>
      <c r="U28" s="172"/>
      <c r="V28" s="172"/>
      <c r="W28" s="133"/>
      <c r="X28" s="172"/>
      <c r="Y28" s="172"/>
      <c r="Z28" s="172"/>
      <c r="AA28" s="172"/>
      <c r="AB28" s="133"/>
      <c r="AC28" s="172"/>
      <c r="AD28" s="172"/>
      <c r="AE28" s="236"/>
      <c r="AF28" s="236"/>
      <c r="AG28" s="133"/>
      <c r="AH28" s="172"/>
      <c r="AI28" s="172"/>
      <c r="AJ28" s="172"/>
      <c r="AK28" s="172"/>
      <c r="AL28" s="133"/>
      <c r="AM28" s="172"/>
      <c r="AN28" s="172"/>
      <c r="AO28" s="172"/>
      <c r="AP28" s="172"/>
      <c r="AQ28" s="133"/>
      <c r="AR28" s="172"/>
    </row>
    <row r="29" spans="1:44" s="129" customFormat="1" ht="15" customHeight="1">
      <c r="A29" s="124"/>
      <c r="B29" s="173" t="s">
        <v>57</v>
      </c>
      <c r="C29" s="174"/>
      <c r="D29" s="162"/>
      <c r="E29" s="174"/>
      <c r="F29" s="174"/>
      <c r="G29" s="172"/>
      <c r="H29" s="133"/>
      <c r="I29" s="174"/>
      <c r="J29" s="174"/>
      <c r="K29" s="174"/>
      <c r="L29" s="172"/>
      <c r="M29" s="133"/>
      <c r="N29" s="174"/>
      <c r="O29" s="174"/>
      <c r="P29" s="174"/>
      <c r="Q29" s="172"/>
      <c r="R29" s="133"/>
      <c r="S29" s="174"/>
      <c r="T29" s="174"/>
      <c r="U29" s="174"/>
      <c r="V29" s="174"/>
      <c r="W29" s="133"/>
      <c r="X29" s="174"/>
      <c r="Y29" s="174"/>
      <c r="Z29" s="174"/>
      <c r="AA29" s="174"/>
      <c r="AB29" s="133"/>
      <c r="AC29" s="174"/>
      <c r="AD29" s="174"/>
      <c r="AE29" s="237"/>
      <c r="AF29" s="237"/>
      <c r="AG29" s="133"/>
      <c r="AH29" s="174"/>
      <c r="AI29" s="174"/>
      <c r="AJ29" s="174"/>
      <c r="AK29" s="174"/>
      <c r="AL29" s="133"/>
      <c r="AM29" s="174"/>
      <c r="AN29" s="174"/>
      <c r="AO29" s="174"/>
      <c r="AP29" s="174"/>
      <c r="AQ29" s="133"/>
      <c r="AR29" s="174"/>
    </row>
    <row r="30" spans="1:44" s="129" customFormat="1" ht="20.25" customHeight="1">
      <c r="A30" s="124"/>
      <c r="B30" s="175" t="s">
        <v>58</v>
      </c>
      <c r="C30" s="175"/>
      <c r="D30" s="162"/>
      <c r="E30" s="172"/>
      <c r="F30" s="172"/>
      <c r="G30" s="172"/>
      <c r="H30" s="133"/>
      <c r="I30" s="172"/>
      <c r="J30" s="172"/>
      <c r="K30" s="172"/>
      <c r="L30" s="172"/>
      <c r="M30" s="133"/>
      <c r="N30" s="172"/>
      <c r="O30" s="172"/>
      <c r="P30" s="172"/>
      <c r="Q30" s="172"/>
      <c r="R30" s="133"/>
      <c r="S30" s="172"/>
      <c r="T30" s="172"/>
      <c r="U30" s="172"/>
      <c r="V30" s="172"/>
      <c r="W30" s="133"/>
      <c r="X30" s="172"/>
      <c r="Y30" s="172"/>
      <c r="Z30" s="172"/>
      <c r="AA30" s="172"/>
      <c r="AB30" s="133"/>
      <c r="AC30" s="172"/>
      <c r="AD30" s="172"/>
      <c r="AE30" s="236"/>
      <c r="AF30" s="236"/>
      <c r="AG30" s="133"/>
      <c r="AH30" s="172"/>
      <c r="AI30" s="172"/>
      <c r="AJ30" s="172"/>
      <c r="AK30" s="172"/>
      <c r="AL30" s="133"/>
      <c r="AM30" s="172"/>
      <c r="AN30" s="172"/>
      <c r="AO30" s="172"/>
      <c r="AP30" s="172"/>
      <c r="AQ30" s="133"/>
      <c r="AR30" s="172"/>
    </row>
    <row r="31" spans="1:44" s="129" customFormat="1" ht="15" customHeight="1">
      <c r="A31" s="124"/>
      <c r="B31" s="176" t="s">
        <v>49</v>
      </c>
      <c r="C31" s="176"/>
      <c r="D31" s="162">
        <v>237</v>
      </c>
      <c r="E31" s="162">
        <v>243</v>
      </c>
      <c r="F31" s="162">
        <v>244</v>
      </c>
      <c r="G31" s="162">
        <v>248</v>
      </c>
      <c r="H31" s="177">
        <v>248</v>
      </c>
      <c r="I31" s="162">
        <v>249</v>
      </c>
      <c r="J31" s="162">
        <v>251</v>
      </c>
      <c r="K31" s="162">
        <v>250</v>
      </c>
      <c r="L31" s="164">
        <v>257</v>
      </c>
      <c r="M31" s="133">
        <v>257</v>
      </c>
      <c r="N31" s="162">
        <v>257</v>
      </c>
      <c r="O31" s="162">
        <v>258</v>
      </c>
      <c r="P31" s="162">
        <v>260</v>
      </c>
      <c r="Q31" s="164">
        <v>262</v>
      </c>
      <c r="R31" s="133">
        <v>262</v>
      </c>
      <c r="S31" s="162">
        <v>264</v>
      </c>
      <c r="T31" s="162">
        <v>267</v>
      </c>
      <c r="U31" s="162">
        <v>268</v>
      </c>
      <c r="V31" s="162">
        <v>273</v>
      </c>
      <c r="W31" s="163">
        <v>273</v>
      </c>
      <c r="X31" s="162">
        <v>273</v>
      </c>
      <c r="Y31" s="162">
        <v>274</v>
      </c>
      <c r="Z31" s="162">
        <v>272</v>
      </c>
      <c r="AA31" s="162">
        <v>273</v>
      </c>
      <c r="AB31" s="163">
        <v>273</v>
      </c>
      <c r="AC31" s="162">
        <v>273</v>
      </c>
      <c r="AD31" s="162">
        <v>275</v>
      </c>
      <c r="AE31" s="233">
        <v>276</v>
      </c>
      <c r="AF31" s="233">
        <v>277</v>
      </c>
      <c r="AG31" s="163">
        <v>277</v>
      </c>
      <c r="AH31" s="162">
        <v>278</v>
      </c>
      <c r="AI31" s="162">
        <v>278</v>
      </c>
      <c r="AJ31" s="162">
        <v>279</v>
      </c>
      <c r="AK31" s="162">
        <v>276</v>
      </c>
      <c r="AL31" s="163">
        <v>276</v>
      </c>
      <c r="AM31" s="162">
        <v>275</v>
      </c>
      <c r="AN31" s="162">
        <v>273</v>
      </c>
      <c r="AO31" s="162">
        <v>274</v>
      </c>
      <c r="AP31" s="162">
        <v>274</v>
      </c>
      <c r="AQ31" s="163">
        <v>274</v>
      </c>
      <c r="AR31" s="162">
        <v>273</v>
      </c>
    </row>
    <row r="32" spans="1:44" s="129" customFormat="1" ht="15" customHeight="1">
      <c r="A32" s="124"/>
      <c r="B32" s="176" t="s">
        <v>50</v>
      </c>
      <c r="C32" s="176"/>
      <c r="D32" s="162">
        <v>75</v>
      </c>
      <c r="E32" s="162">
        <v>80</v>
      </c>
      <c r="F32" s="162">
        <v>88</v>
      </c>
      <c r="G32" s="162">
        <v>102</v>
      </c>
      <c r="H32" s="177">
        <v>102</v>
      </c>
      <c r="I32" s="162">
        <v>102</v>
      </c>
      <c r="J32" s="162">
        <v>109</v>
      </c>
      <c r="K32" s="162">
        <v>121</v>
      </c>
      <c r="L32" s="164">
        <v>131</v>
      </c>
      <c r="M32" s="163">
        <v>131</v>
      </c>
      <c r="N32" s="162">
        <v>131</v>
      </c>
      <c r="O32" s="162">
        <v>143</v>
      </c>
      <c r="P32" s="162">
        <v>163</v>
      </c>
      <c r="Q32" s="164">
        <v>195</v>
      </c>
      <c r="R32" s="163">
        <v>195</v>
      </c>
      <c r="S32" s="162">
        <v>201</v>
      </c>
      <c r="T32" s="162">
        <v>215</v>
      </c>
      <c r="U32" s="162">
        <v>235</v>
      </c>
      <c r="V32" s="162">
        <v>260</v>
      </c>
      <c r="W32" s="163">
        <v>260</v>
      </c>
      <c r="X32" s="162">
        <v>260</v>
      </c>
      <c r="Y32" s="162">
        <v>275</v>
      </c>
      <c r="Z32" s="162">
        <v>289</v>
      </c>
      <c r="AA32" s="162">
        <v>316</v>
      </c>
      <c r="AB32" s="163">
        <v>316</v>
      </c>
      <c r="AC32" s="162">
        <v>319</v>
      </c>
      <c r="AD32" s="162">
        <v>328</v>
      </c>
      <c r="AE32" s="233">
        <v>339</v>
      </c>
      <c r="AF32" s="233">
        <v>357</v>
      </c>
      <c r="AG32" s="163">
        <v>357</v>
      </c>
      <c r="AH32" s="162">
        <v>358</v>
      </c>
      <c r="AI32" s="162">
        <v>358</v>
      </c>
      <c r="AJ32" s="162">
        <v>365</v>
      </c>
      <c r="AK32" s="162">
        <v>376</v>
      </c>
      <c r="AL32" s="163">
        <v>376</v>
      </c>
      <c r="AM32" s="162">
        <v>380</v>
      </c>
      <c r="AN32" s="162">
        <v>384</v>
      </c>
      <c r="AO32" s="162">
        <v>389</v>
      </c>
      <c r="AP32" s="162">
        <v>392</v>
      </c>
      <c r="AQ32" s="163">
        <v>392</v>
      </c>
      <c r="AR32" s="162">
        <v>397</v>
      </c>
    </row>
    <row r="33" spans="1:44" s="129" customFormat="1" ht="15" customHeight="1">
      <c r="A33" s="124"/>
      <c r="B33" s="143" t="s">
        <v>51</v>
      </c>
      <c r="C33" s="176"/>
      <c r="D33" s="162">
        <v>48</v>
      </c>
      <c r="E33" s="162">
        <v>52</v>
      </c>
      <c r="F33" s="162">
        <v>52</v>
      </c>
      <c r="G33" s="162">
        <v>53</v>
      </c>
      <c r="H33" s="177">
        <v>53</v>
      </c>
      <c r="I33" s="162">
        <v>54</v>
      </c>
      <c r="J33" s="162">
        <v>58</v>
      </c>
      <c r="K33" s="162">
        <v>60</v>
      </c>
      <c r="L33" s="164">
        <v>60</v>
      </c>
      <c r="M33" s="163">
        <v>60</v>
      </c>
      <c r="N33" s="162">
        <v>60</v>
      </c>
      <c r="O33" s="162">
        <v>64</v>
      </c>
      <c r="P33" s="162">
        <v>64</v>
      </c>
      <c r="Q33" s="164">
        <v>70</v>
      </c>
      <c r="R33" s="163">
        <v>70</v>
      </c>
      <c r="S33" s="162">
        <v>70</v>
      </c>
      <c r="T33" s="162">
        <v>71</v>
      </c>
      <c r="U33" s="162">
        <v>72</v>
      </c>
      <c r="V33" s="162">
        <v>80</v>
      </c>
      <c r="W33" s="163">
        <v>80</v>
      </c>
      <c r="X33" s="162">
        <v>77</v>
      </c>
      <c r="Y33" s="162">
        <v>79</v>
      </c>
      <c r="Z33" s="162">
        <v>80</v>
      </c>
      <c r="AA33" s="162">
        <v>85</v>
      </c>
      <c r="AB33" s="163">
        <v>85</v>
      </c>
      <c r="AC33" s="162">
        <v>89</v>
      </c>
      <c r="AD33" s="162">
        <v>90</v>
      </c>
      <c r="AE33" s="233">
        <v>91</v>
      </c>
      <c r="AF33" s="233">
        <v>97</v>
      </c>
      <c r="AG33" s="163">
        <v>97</v>
      </c>
      <c r="AH33" s="162">
        <v>95</v>
      </c>
      <c r="AI33" s="162">
        <v>94</v>
      </c>
      <c r="AJ33" s="162">
        <v>98</v>
      </c>
      <c r="AK33" s="162">
        <v>98</v>
      </c>
      <c r="AL33" s="163">
        <v>98</v>
      </c>
      <c r="AM33" s="162">
        <v>98</v>
      </c>
      <c r="AN33" s="162">
        <v>97</v>
      </c>
      <c r="AO33" s="162">
        <v>97</v>
      </c>
      <c r="AP33" s="162">
        <v>97</v>
      </c>
      <c r="AQ33" s="163">
        <v>97</v>
      </c>
      <c r="AR33" s="162">
        <v>97</v>
      </c>
    </row>
    <row r="34" spans="1:44" s="129" customFormat="1" ht="15" customHeight="1">
      <c r="A34" s="124"/>
      <c r="B34" s="178" t="s">
        <v>52</v>
      </c>
      <c r="C34" s="143"/>
      <c r="D34" s="179">
        <v>360</v>
      </c>
      <c r="E34" s="179">
        <v>375</v>
      </c>
      <c r="F34" s="179">
        <v>384</v>
      </c>
      <c r="G34" s="180">
        <v>403</v>
      </c>
      <c r="H34" s="171">
        <v>403</v>
      </c>
      <c r="I34" s="179">
        <v>405</v>
      </c>
      <c r="J34" s="179">
        <v>418</v>
      </c>
      <c r="K34" s="179">
        <v>431</v>
      </c>
      <c r="L34" s="180">
        <v>448</v>
      </c>
      <c r="M34" s="171">
        <v>448</v>
      </c>
      <c r="N34" s="179">
        <v>448</v>
      </c>
      <c r="O34" s="179">
        <v>465</v>
      </c>
      <c r="P34" s="179">
        <v>487</v>
      </c>
      <c r="Q34" s="180">
        <v>527</v>
      </c>
      <c r="R34" s="171">
        <v>527</v>
      </c>
      <c r="S34" s="179">
        <v>535</v>
      </c>
      <c r="T34" s="179">
        <f t="shared" ref="T34:Y34" si="37">SUM(T31:T33)</f>
        <v>553</v>
      </c>
      <c r="U34" s="179">
        <f t="shared" si="37"/>
        <v>575</v>
      </c>
      <c r="V34" s="179">
        <f t="shared" si="37"/>
        <v>613</v>
      </c>
      <c r="W34" s="171">
        <f t="shared" si="37"/>
        <v>613</v>
      </c>
      <c r="X34" s="179">
        <f t="shared" si="37"/>
        <v>610</v>
      </c>
      <c r="Y34" s="179">
        <f t="shared" si="37"/>
        <v>628</v>
      </c>
      <c r="Z34" s="179">
        <f t="shared" ref="Z34:AA34" si="38">SUM(Z31:Z33)</f>
        <v>641</v>
      </c>
      <c r="AA34" s="179">
        <f t="shared" si="38"/>
        <v>674</v>
      </c>
      <c r="AB34" s="171">
        <f t="shared" ref="AB34" si="39">SUM(AB31:AB33)</f>
        <v>674</v>
      </c>
      <c r="AC34" s="179">
        <f t="shared" ref="AC34:AF34" si="40">SUM(AC31:AC33)</f>
        <v>681</v>
      </c>
      <c r="AD34" s="179">
        <f t="shared" si="40"/>
        <v>693</v>
      </c>
      <c r="AE34" s="238">
        <f t="shared" si="40"/>
        <v>706</v>
      </c>
      <c r="AF34" s="238">
        <f t="shared" si="40"/>
        <v>731</v>
      </c>
      <c r="AG34" s="171">
        <f>SUM(AG31:AG33)</f>
        <v>731</v>
      </c>
      <c r="AH34" s="179">
        <f t="shared" ref="AH34:AI34" si="41">SUM(AH31:AH33)</f>
        <v>731</v>
      </c>
      <c r="AI34" s="179">
        <f t="shared" si="41"/>
        <v>730</v>
      </c>
      <c r="AJ34" s="179">
        <f t="shared" ref="AJ34:AK34" si="42">SUM(AJ31:AJ33)</f>
        <v>742</v>
      </c>
      <c r="AK34" s="179">
        <f t="shared" si="42"/>
        <v>750</v>
      </c>
      <c r="AL34" s="171">
        <f>SUM(AL31:AL33)</f>
        <v>750</v>
      </c>
      <c r="AM34" s="179">
        <f t="shared" ref="AM34:AP34" si="43">SUM(AM31:AM33)</f>
        <v>753</v>
      </c>
      <c r="AN34" s="179">
        <f t="shared" si="43"/>
        <v>754</v>
      </c>
      <c r="AO34" s="179">
        <f t="shared" si="43"/>
        <v>760</v>
      </c>
      <c r="AP34" s="179">
        <f t="shared" si="43"/>
        <v>763</v>
      </c>
      <c r="AQ34" s="171">
        <f>SUM(AQ31:AQ33)</f>
        <v>763</v>
      </c>
      <c r="AR34" s="179">
        <f t="shared" ref="AR34" si="44">SUM(AR31:AR33)</f>
        <v>767</v>
      </c>
    </row>
    <row r="35" spans="1:44" s="129" customFormat="1" ht="15" customHeight="1">
      <c r="A35" s="124"/>
      <c r="B35" s="178"/>
      <c r="C35" s="143"/>
      <c r="D35" s="181"/>
      <c r="E35" s="181"/>
      <c r="F35" s="181"/>
      <c r="G35" s="182"/>
      <c r="H35" s="133"/>
      <c r="I35" s="181"/>
      <c r="J35" s="181"/>
      <c r="K35" s="181"/>
      <c r="L35" s="182"/>
      <c r="M35" s="133"/>
      <c r="N35" s="181"/>
      <c r="O35" s="181"/>
      <c r="P35" s="181"/>
      <c r="Q35" s="182"/>
      <c r="R35" s="133"/>
      <c r="S35" s="181"/>
      <c r="T35" s="181"/>
      <c r="U35" s="181"/>
      <c r="V35" s="181"/>
      <c r="W35" s="133"/>
      <c r="X35" s="181"/>
      <c r="Y35" s="181"/>
      <c r="Z35" s="181"/>
      <c r="AA35" s="181"/>
      <c r="AB35" s="133"/>
      <c r="AC35" s="181"/>
      <c r="AD35" s="181"/>
      <c r="AE35" s="239"/>
      <c r="AF35" s="239"/>
      <c r="AG35" s="133"/>
      <c r="AH35" s="181"/>
      <c r="AI35" s="181"/>
      <c r="AJ35" s="181"/>
      <c r="AK35" s="181"/>
      <c r="AL35" s="133"/>
      <c r="AM35" s="181"/>
      <c r="AN35" s="181"/>
      <c r="AO35" s="181"/>
      <c r="AP35" s="181"/>
      <c r="AQ35" s="133"/>
      <c r="AR35" s="181"/>
    </row>
    <row r="36" spans="1:44" s="129" customFormat="1" ht="20.25" customHeight="1">
      <c r="A36" s="124"/>
      <c r="B36" s="183" t="s">
        <v>59</v>
      </c>
      <c r="C36" s="183"/>
      <c r="D36" s="184"/>
      <c r="E36" s="184"/>
      <c r="F36" s="184"/>
      <c r="G36" s="185"/>
      <c r="H36" s="133"/>
      <c r="I36" s="184"/>
      <c r="J36" s="184"/>
      <c r="K36" s="184"/>
      <c r="L36" s="185"/>
      <c r="M36" s="133"/>
      <c r="N36" s="184"/>
      <c r="O36" s="184"/>
      <c r="P36" s="184"/>
      <c r="Q36" s="185"/>
      <c r="R36" s="133"/>
      <c r="S36" s="184"/>
      <c r="T36" s="184"/>
      <c r="U36" s="184"/>
      <c r="V36" s="184"/>
      <c r="W36" s="133"/>
      <c r="X36" s="184"/>
      <c r="Y36" s="184"/>
      <c r="Z36" s="184"/>
      <c r="AA36" s="184"/>
      <c r="AB36" s="133"/>
      <c r="AC36" s="184"/>
      <c r="AD36" s="184"/>
      <c r="AE36" s="240"/>
      <c r="AF36" s="240"/>
      <c r="AG36" s="133"/>
      <c r="AH36" s="184"/>
      <c r="AI36" s="184"/>
      <c r="AJ36" s="184"/>
      <c r="AK36" s="184"/>
      <c r="AL36" s="133"/>
      <c r="AM36" s="184"/>
      <c r="AN36" s="184"/>
      <c r="AO36" s="184"/>
      <c r="AP36" s="184"/>
      <c r="AQ36" s="133"/>
      <c r="AR36" s="184"/>
    </row>
    <row r="37" spans="1:44" s="129" customFormat="1" ht="15" customHeight="1">
      <c r="A37" s="124"/>
      <c r="B37" s="176" t="s">
        <v>49</v>
      </c>
      <c r="C37" s="176"/>
      <c r="D37" s="162">
        <v>4</v>
      </c>
      <c r="E37" s="162">
        <v>4</v>
      </c>
      <c r="F37" s="162">
        <v>4</v>
      </c>
      <c r="G37" s="164">
        <v>4</v>
      </c>
      <c r="H37" s="177">
        <v>4</v>
      </c>
      <c r="I37" s="162">
        <v>4</v>
      </c>
      <c r="J37" s="162">
        <v>4</v>
      </c>
      <c r="K37" s="162">
        <v>4</v>
      </c>
      <c r="L37" s="164">
        <v>4</v>
      </c>
      <c r="M37" s="163">
        <v>4</v>
      </c>
      <c r="N37" s="162">
        <v>4</v>
      </c>
      <c r="O37" s="162">
        <v>4</v>
      </c>
      <c r="P37" s="162">
        <v>4</v>
      </c>
      <c r="Q37" s="164">
        <v>4</v>
      </c>
      <c r="R37" s="163">
        <v>4</v>
      </c>
      <c r="S37" s="162">
        <v>4</v>
      </c>
      <c r="T37" s="162">
        <v>4</v>
      </c>
      <c r="U37" s="162">
        <v>6</v>
      </c>
      <c r="V37" s="162">
        <v>4</v>
      </c>
      <c r="W37" s="163">
        <v>4</v>
      </c>
      <c r="X37" s="162">
        <v>5</v>
      </c>
      <c r="Y37" s="162">
        <v>5</v>
      </c>
      <c r="Z37" s="162">
        <v>5</v>
      </c>
      <c r="AA37" s="162">
        <v>5</v>
      </c>
      <c r="AB37" s="163">
        <v>5</v>
      </c>
      <c r="AC37" s="162">
        <v>5</v>
      </c>
      <c r="AD37" s="162">
        <v>5</v>
      </c>
      <c r="AE37" s="233">
        <v>5</v>
      </c>
      <c r="AF37" s="233">
        <v>5</v>
      </c>
      <c r="AG37" s="163">
        <v>5</v>
      </c>
      <c r="AH37" s="162">
        <v>5</v>
      </c>
      <c r="AI37" s="162">
        <v>5</v>
      </c>
      <c r="AJ37" s="162">
        <v>5</v>
      </c>
      <c r="AK37" s="162">
        <v>5</v>
      </c>
      <c r="AL37" s="163">
        <v>5</v>
      </c>
      <c r="AM37" s="162">
        <v>5</v>
      </c>
      <c r="AN37" s="162">
        <v>5</v>
      </c>
      <c r="AO37" s="162">
        <v>5</v>
      </c>
      <c r="AP37" s="162">
        <v>5</v>
      </c>
      <c r="AQ37" s="163">
        <v>5</v>
      </c>
      <c r="AR37" s="162">
        <v>6</v>
      </c>
    </row>
    <row r="38" spans="1:44" s="129" customFormat="1" ht="15" customHeight="1">
      <c r="A38" s="124"/>
      <c r="B38" s="176" t="s">
        <v>50</v>
      </c>
      <c r="C38" s="176"/>
      <c r="D38" s="162">
        <v>10</v>
      </c>
      <c r="E38" s="162">
        <v>14</v>
      </c>
      <c r="F38" s="162">
        <v>17</v>
      </c>
      <c r="G38" s="164">
        <v>25</v>
      </c>
      <c r="H38" s="177">
        <v>25</v>
      </c>
      <c r="I38" s="162">
        <v>28</v>
      </c>
      <c r="J38" s="162">
        <v>31</v>
      </c>
      <c r="K38" s="162">
        <v>38</v>
      </c>
      <c r="L38" s="164">
        <v>46</v>
      </c>
      <c r="M38" s="163">
        <v>46</v>
      </c>
      <c r="N38" s="162">
        <v>49</v>
      </c>
      <c r="O38" s="162">
        <v>53</v>
      </c>
      <c r="P38" s="162">
        <v>58</v>
      </c>
      <c r="Q38" s="164">
        <v>66</v>
      </c>
      <c r="R38" s="163">
        <v>66</v>
      </c>
      <c r="S38" s="162">
        <v>67</v>
      </c>
      <c r="T38" s="162">
        <v>70</v>
      </c>
      <c r="U38" s="162">
        <v>74</v>
      </c>
      <c r="V38" s="162">
        <v>80</v>
      </c>
      <c r="W38" s="163">
        <v>80</v>
      </c>
      <c r="X38" s="162">
        <v>80</v>
      </c>
      <c r="Y38" s="162">
        <v>82</v>
      </c>
      <c r="Z38" s="162">
        <v>88</v>
      </c>
      <c r="AA38" s="162">
        <v>94</v>
      </c>
      <c r="AB38" s="163">
        <v>94</v>
      </c>
      <c r="AC38" s="162">
        <v>96</v>
      </c>
      <c r="AD38" s="162">
        <v>101</v>
      </c>
      <c r="AE38" s="233">
        <v>103</v>
      </c>
      <c r="AF38" s="233">
        <v>106</v>
      </c>
      <c r="AG38" s="163">
        <v>106</v>
      </c>
      <c r="AH38" s="162">
        <v>102</v>
      </c>
      <c r="AI38" s="162">
        <v>104</v>
      </c>
      <c r="AJ38" s="162">
        <v>105</v>
      </c>
      <c r="AK38" s="162">
        <v>106</v>
      </c>
      <c r="AL38" s="163">
        <v>106</v>
      </c>
      <c r="AM38" s="162">
        <v>108</v>
      </c>
      <c r="AN38" s="162">
        <v>108</v>
      </c>
      <c r="AO38" s="162">
        <v>109</v>
      </c>
      <c r="AP38" s="162">
        <v>111</v>
      </c>
      <c r="AQ38" s="163">
        <v>111</v>
      </c>
      <c r="AR38" s="162">
        <v>112</v>
      </c>
    </row>
    <row r="39" spans="1:44" s="129" customFormat="1" ht="15" customHeight="1">
      <c r="A39" s="124"/>
      <c r="B39" s="143" t="s">
        <v>51</v>
      </c>
      <c r="C39" s="176"/>
      <c r="D39" s="162">
        <v>13</v>
      </c>
      <c r="E39" s="162">
        <v>14</v>
      </c>
      <c r="F39" s="162">
        <v>16</v>
      </c>
      <c r="G39" s="164">
        <v>19</v>
      </c>
      <c r="H39" s="177">
        <v>19</v>
      </c>
      <c r="I39" s="162">
        <v>20</v>
      </c>
      <c r="J39" s="162">
        <v>24</v>
      </c>
      <c r="K39" s="162">
        <v>25</v>
      </c>
      <c r="L39" s="164">
        <v>31</v>
      </c>
      <c r="M39" s="163">
        <v>31</v>
      </c>
      <c r="N39" s="162">
        <v>33</v>
      </c>
      <c r="O39" s="162">
        <v>37</v>
      </c>
      <c r="P39" s="162">
        <v>43</v>
      </c>
      <c r="Q39" s="164">
        <v>43</v>
      </c>
      <c r="R39" s="163">
        <v>43</v>
      </c>
      <c r="S39" s="162">
        <v>43</v>
      </c>
      <c r="T39" s="162">
        <v>43</v>
      </c>
      <c r="U39" s="162">
        <v>47</v>
      </c>
      <c r="V39" s="162">
        <v>50</v>
      </c>
      <c r="W39" s="163">
        <v>50</v>
      </c>
      <c r="X39" s="162">
        <v>23</v>
      </c>
      <c r="Y39" s="162">
        <v>23</v>
      </c>
      <c r="Z39" s="162">
        <v>23</v>
      </c>
      <c r="AA39" s="162">
        <v>25</v>
      </c>
      <c r="AB39" s="163">
        <v>25</v>
      </c>
      <c r="AC39" s="162">
        <v>27</v>
      </c>
      <c r="AD39" s="162">
        <v>27</v>
      </c>
      <c r="AE39" s="233">
        <v>27</v>
      </c>
      <c r="AF39" s="233">
        <v>28</v>
      </c>
      <c r="AG39" s="163">
        <v>28</v>
      </c>
      <c r="AH39" s="162">
        <v>29</v>
      </c>
      <c r="AI39" s="162">
        <v>29</v>
      </c>
      <c r="AJ39" s="162">
        <v>29</v>
      </c>
      <c r="AK39" s="162">
        <v>29</v>
      </c>
      <c r="AL39" s="163">
        <v>29</v>
      </c>
      <c r="AM39" s="162">
        <v>30</v>
      </c>
      <c r="AN39" s="162">
        <v>30</v>
      </c>
      <c r="AO39" s="162">
        <v>30</v>
      </c>
      <c r="AP39" s="162">
        <v>30</v>
      </c>
      <c r="AQ39" s="163">
        <v>30</v>
      </c>
      <c r="AR39" s="162">
        <v>30</v>
      </c>
    </row>
    <row r="40" spans="1:44" s="129" customFormat="1" ht="15" customHeight="1">
      <c r="A40" s="124"/>
      <c r="B40" s="178" t="s">
        <v>52</v>
      </c>
      <c r="C40" s="143"/>
      <c r="D40" s="179">
        <v>27</v>
      </c>
      <c r="E40" s="179">
        <v>32</v>
      </c>
      <c r="F40" s="179">
        <v>37</v>
      </c>
      <c r="G40" s="180">
        <v>48</v>
      </c>
      <c r="H40" s="171">
        <v>48</v>
      </c>
      <c r="I40" s="179">
        <v>52</v>
      </c>
      <c r="J40" s="179">
        <v>59</v>
      </c>
      <c r="K40" s="179">
        <v>67</v>
      </c>
      <c r="L40" s="180">
        <v>81</v>
      </c>
      <c r="M40" s="171">
        <v>81</v>
      </c>
      <c r="N40" s="179">
        <v>86</v>
      </c>
      <c r="O40" s="179">
        <v>94</v>
      </c>
      <c r="P40" s="179">
        <v>105</v>
      </c>
      <c r="Q40" s="180">
        <v>113</v>
      </c>
      <c r="R40" s="171">
        <v>113</v>
      </c>
      <c r="S40" s="179">
        <v>114</v>
      </c>
      <c r="T40" s="179">
        <f t="shared" ref="T40:Y40" si="45">SUM(T37:T39)</f>
        <v>117</v>
      </c>
      <c r="U40" s="179">
        <f t="shared" si="45"/>
        <v>127</v>
      </c>
      <c r="V40" s="179">
        <f t="shared" si="45"/>
        <v>134</v>
      </c>
      <c r="W40" s="171">
        <f t="shared" si="45"/>
        <v>134</v>
      </c>
      <c r="X40" s="179">
        <f t="shared" si="45"/>
        <v>108</v>
      </c>
      <c r="Y40" s="179">
        <f t="shared" si="45"/>
        <v>110</v>
      </c>
      <c r="Z40" s="179">
        <f t="shared" ref="Z40:AA40" si="46">SUM(Z37:Z39)</f>
        <v>116</v>
      </c>
      <c r="AA40" s="179">
        <f t="shared" si="46"/>
        <v>124</v>
      </c>
      <c r="AB40" s="171">
        <f t="shared" ref="AB40" si="47">SUM(AB37:AB39)</f>
        <v>124</v>
      </c>
      <c r="AC40" s="179">
        <f t="shared" ref="AC40:AF40" si="48">SUM(AC37:AC39)</f>
        <v>128</v>
      </c>
      <c r="AD40" s="179">
        <f t="shared" si="48"/>
        <v>133</v>
      </c>
      <c r="AE40" s="238">
        <f t="shared" si="48"/>
        <v>135</v>
      </c>
      <c r="AF40" s="238">
        <f t="shared" si="48"/>
        <v>139</v>
      </c>
      <c r="AG40" s="171">
        <f>SUM(AG37:AG39)</f>
        <v>139</v>
      </c>
      <c r="AH40" s="179">
        <f t="shared" ref="AH40:AI40" si="49">SUM(AH37:AH39)</f>
        <v>136</v>
      </c>
      <c r="AI40" s="179">
        <f t="shared" si="49"/>
        <v>138</v>
      </c>
      <c r="AJ40" s="179">
        <f t="shared" ref="AJ40:AK40" si="50">SUM(AJ37:AJ39)</f>
        <v>139</v>
      </c>
      <c r="AK40" s="179">
        <f t="shared" si="50"/>
        <v>140</v>
      </c>
      <c r="AL40" s="171">
        <f>SUM(AL37:AL39)</f>
        <v>140</v>
      </c>
      <c r="AM40" s="179">
        <f t="shared" ref="AM40:AP40" si="51">SUM(AM37:AM39)</f>
        <v>143</v>
      </c>
      <c r="AN40" s="179">
        <f t="shared" si="51"/>
        <v>143</v>
      </c>
      <c r="AO40" s="179">
        <f t="shared" si="51"/>
        <v>144</v>
      </c>
      <c r="AP40" s="179">
        <f t="shared" si="51"/>
        <v>146</v>
      </c>
      <c r="AQ40" s="171">
        <f>SUM(AQ37:AQ39)</f>
        <v>146</v>
      </c>
      <c r="AR40" s="179">
        <f t="shared" ref="AR40" si="52">SUM(AR37:AR39)</f>
        <v>148</v>
      </c>
    </row>
    <row r="41" spans="1:44" s="129" customFormat="1" ht="12.75">
      <c r="A41" s="124"/>
      <c r="B41" s="186"/>
      <c r="C41" s="186"/>
      <c r="D41" s="187"/>
      <c r="E41" s="187"/>
      <c r="F41" s="187"/>
      <c r="G41" s="188"/>
      <c r="H41" s="133"/>
      <c r="I41" s="187"/>
      <c r="J41" s="187"/>
      <c r="K41" s="187"/>
      <c r="L41" s="188"/>
      <c r="M41" s="133"/>
      <c r="N41" s="187"/>
      <c r="O41" s="187"/>
      <c r="P41" s="187"/>
      <c r="Q41" s="188"/>
      <c r="R41" s="133"/>
      <c r="S41" s="187"/>
      <c r="T41" s="187"/>
      <c r="U41" s="187"/>
      <c r="V41" s="187"/>
      <c r="W41" s="133"/>
      <c r="X41" s="187"/>
      <c r="Y41" s="187"/>
      <c r="Z41" s="187"/>
      <c r="AA41" s="187"/>
      <c r="AB41" s="133"/>
      <c r="AC41" s="187"/>
      <c r="AD41" s="187"/>
      <c r="AE41" s="241"/>
      <c r="AF41" s="241"/>
      <c r="AG41" s="133"/>
      <c r="AH41" s="187"/>
      <c r="AI41" s="187"/>
      <c r="AJ41" s="187"/>
      <c r="AK41" s="187"/>
      <c r="AL41" s="133"/>
      <c r="AM41" s="187"/>
      <c r="AN41" s="187"/>
      <c r="AO41" s="187"/>
      <c r="AP41" s="187"/>
      <c r="AQ41" s="133"/>
      <c r="AR41" s="187"/>
    </row>
    <row r="42" spans="1:44" s="129" customFormat="1" ht="20.25" customHeight="1">
      <c r="A42" s="124"/>
      <c r="B42" s="183" t="s">
        <v>60</v>
      </c>
      <c r="C42" s="183"/>
      <c r="D42" s="184"/>
      <c r="E42" s="184"/>
      <c r="F42" s="184"/>
      <c r="G42" s="185"/>
      <c r="H42" s="133"/>
      <c r="I42" s="184"/>
      <c r="J42" s="184"/>
      <c r="K42" s="184"/>
      <c r="L42" s="185"/>
      <c r="M42" s="133"/>
      <c r="N42" s="184"/>
      <c r="O42" s="184"/>
      <c r="P42" s="184"/>
      <c r="Q42" s="185"/>
      <c r="R42" s="133"/>
      <c r="S42" s="184"/>
      <c r="T42" s="184"/>
      <c r="U42" s="184"/>
      <c r="V42" s="184"/>
      <c r="W42" s="133"/>
      <c r="X42" s="184"/>
      <c r="Y42" s="184"/>
      <c r="Z42" s="184"/>
      <c r="AA42" s="184"/>
      <c r="AB42" s="133"/>
      <c r="AC42" s="184"/>
      <c r="AD42" s="184"/>
      <c r="AE42" s="240"/>
      <c r="AF42" s="240"/>
      <c r="AG42" s="133"/>
      <c r="AH42" s="184"/>
      <c r="AI42" s="184"/>
      <c r="AJ42" s="184"/>
      <c r="AK42" s="184"/>
      <c r="AL42" s="133"/>
      <c r="AM42" s="184"/>
      <c r="AN42" s="184"/>
      <c r="AO42" s="184"/>
      <c r="AP42" s="184"/>
      <c r="AQ42" s="133"/>
      <c r="AR42" s="184"/>
    </row>
    <row r="43" spans="1:44" s="129" customFormat="1" ht="15" customHeight="1">
      <c r="A43" s="124"/>
      <c r="B43" s="176" t="s">
        <v>49</v>
      </c>
      <c r="C43" s="176"/>
      <c r="D43" s="162">
        <v>109</v>
      </c>
      <c r="E43" s="162">
        <v>108</v>
      </c>
      <c r="F43" s="162">
        <v>108</v>
      </c>
      <c r="G43" s="162">
        <v>109</v>
      </c>
      <c r="H43" s="177">
        <v>109</v>
      </c>
      <c r="I43" s="162">
        <v>110</v>
      </c>
      <c r="J43" s="162">
        <v>113</v>
      </c>
      <c r="K43" s="162">
        <v>117</v>
      </c>
      <c r="L43" s="164">
        <v>118</v>
      </c>
      <c r="M43" s="163">
        <v>118</v>
      </c>
      <c r="N43" s="162">
        <v>120</v>
      </c>
      <c r="O43" s="162">
        <v>121</v>
      </c>
      <c r="P43" s="162">
        <v>121</v>
      </c>
      <c r="Q43" s="164">
        <v>120</v>
      </c>
      <c r="R43" s="163">
        <v>120</v>
      </c>
      <c r="S43" s="162">
        <v>120</v>
      </c>
      <c r="T43" s="162">
        <v>120</v>
      </c>
      <c r="U43" s="162">
        <v>121</v>
      </c>
      <c r="V43" s="162">
        <v>124</v>
      </c>
      <c r="W43" s="163">
        <v>124</v>
      </c>
      <c r="X43" s="162">
        <v>126</v>
      </c>
      <c r="Y43" s="162">
        <v>127</v>
      </c>
      <c r="Z43" s="162">
        <v>127</v>
      </c>
      <c r="AA43" s="162">
        <v>126</v>
      </c>
      <c r="AB43" s="163">
        <v>126</v>
      </c>
      <c r="AC43" s="162">
        <v>125</v>
      </c>
      <c r="AD43" s="162">
        <v>126</v>
      </c>
      <c r="AE43" s="233">
        <v>127</v>
      </c>
      <c r="AF43" s="233">
        <v>128</v>
      </c>
      <c r="AG43" s="163">
        <v>128</v>
      </c>
      <c r="AH43" s="162">
        <v>127</v>
      </c>
      <c r="AI43" s="162">
        <v>127</v>
      </c>
      <c r="AJ43" s="162">
        <v>126</v>
      </c>
      <c r="AK43" s="162">
        <v>125</v>
      </c>
      <c r="AL43" s="163">
        <v>125</v>
      </c>
      <c r="AM43" s="162">
        <v>124</v>
      </c>
      <c r="AN43" s="162">
        <v>122</v>
      </c>
      <c r="AO43" s="162">
        <v>122</v>
      </c>
      <c r="AP43" s="162">
        <v>123</v>
      </c>
      <c r="AQ43" s="163">
        <v>123</v>
      </c>
      <c r="AR43" s="162">
        <v>123</v>
      </c>
    </row>
    <row r="44" spans="1:44" s="129" customFormat="1" ht="15" customHeight="1">
      <c r="A44" s="124"/>
      <c r="B44" s="176" t="s">
        <v>50</v>
      </c>
      <c r="C44" s="176"/>
      <c r="D44" s="162">
        <v>65</v>
      </c>
      <c r="E44" s="162">
        <v>68</v>
      </c>
      <c r="F44" s="162">
        <v>70</v>
      </c>
      <c r="G44" s="162">
        <v>87</v>
      </c>
      <c r="H44" s="177">
        <v>87</v>
      </c>
      <c r="I44" s="162">
        <v>89</v>
      </c>
      <c r="J44" s="162">
        <v>92</v>
      </c>
      <c r="K44" s="162">
        <v>98</v>
      </c>
      <c r="L44" s="164">
        <v>113</v>
      </c>
      <c r="M44" s="163">
        <v>113</v>
      </c>
      <c r="N44" s="162">
        <v>115</v>
      </c>
      <c r="O44" s="162">
        <v>122</v>
      </c>
      <c r="P44" s="162">
        <v>133</v>
      </c>
      <c r="Q44" s="164">
        <v>146</v>
      </c>
      <c r="R44" s="163">
        <v>146</v>
      </c>
      <c r="S44" s="162">
        <v>148</v>
      </c>
      <c r="T44" s="162">
        <v>158</v>
      </c>
      <c r="U44" s="162">
        <v>173</v>
      </c>
      <c r="V44" s="162">
        <v>187</v>
      </c>
      <c r="W44" s="163">
        <v>187</v>
      </c>
      <c r="X44" s="162">
        <v>192</v>
      </c>
      <c r="Y44" s="162">
        <v>195</v>
      </c>
      <c r="Z44" s="162">
        <v>201</v>
      </c>
      <c r="AA44" s="162">
        <v>214</v>
      </c>
      <c r="AB44" s="163">
        <v>214</v>
      </c>
      <c r="AC44" s="162">
        <v>216</v>
      </c>
      <c r="AD44" s="162">
        <v>219</v>
      </c>
      <c r="AE44" s="233">
        <v>224</v>
      </c>
      <c r="AF44" s="233">
        <v>239</v>
      </c>
      <c r="AG44" s="163">
        <v>239</v>
      </c>
      <c r="AH44" s="162">
        <v>239</v>
      </c>
      <c r="AI44" s="162">
        <v>237</v>
      </c>
      <c r="AJ44" s="162">
        <v>240</v>
      </c>
      <c r="AK44" s="162">
        <v>247</v>
      </c>
      <c r="AL44" s="163">
        <v>247</v>
      </c>
      <c r="AM44" s="162">
        <v>246</v>
      </c>
      <c r="AN44" s="162">
        <v>251</v>
      </c>
      <c r="AO44" s="162">
        <v>254</v>
      </c>
      <c r="AP44" s="162">
        <v>265</v>
      </c>
      <c r="AQ44" s="163">
        <v>265</v>
      </c>
      <c r="AR44" s="162">
        <v>267</v>
      </c>
    </row>
    <row r="45" spans="1:44" s="129" customFormat="1" ht="15" customHeight="1">
      <c r="A45" s="124"/>
      <c r="B45" s="143" t="s">
        <v>51</v>
      </c>
      <c r="C45" s="176"/>
      <c r="D45" s="162">
        <v>135</v>
      </c>
      <c r="E45" s="162">
        <v>142</v>
      </c>
      <c r="F45" s="162">
        <v>143</v>
      </c>
      <c r="G45" s="162">
        <v>154</v>
      </c>
      <c r="H45" s="177">
        <v>154</v>
      </c>
      <c r="I45" s="162">
        <v>156</v>
      </c>
      <c r="J45" s="162">
        <v>165</v>
      </c>
      <c r="K45" s="162">
        <v>172</v>
      </c>
      <c r="L45" s="164">
        <v>183</v>
      </c>
      <c r="M45" s="163">
        <v>183</v>
      </c>
      <c r="N45" s="162">
        <v>183</v>
      </c>
      <c r="O45" s="162">
        <v>188</v>
      </c>
      <c r="P45" s="162">
        <v>191</v>
      </c>
      <c r="Q45" s="164">
        <v>201</v>
      </c>
      <c r="R45" s="163">
        <v>201</v>
      </c>
      <c r="S45" s="162">
        <v>204</v>
      </c>
      <c r="T45" s="162">
        <v>206</v>
      </c>
      <c r="U45" s="162">
        <v>207</v>
      </c>
      <c r="V45" s="162">
        <v>214</v>
      </c>
      <c r="W45" s="163">
        <v>214</v>
      </c>
      <c r="X45" s="162">
        <v>250</v>
      </c>
      <c r="Y45" s="162">
        <v>254</v>
      </c>
      <c r="Z45" s="162">
        <v>261</v>
      </c>
      <c r="AA45" s="162">
        <v>271</v>
      </c>
      <c r="AB45" s="163">
        <v>271</v>
      </c>
      <c r="AC45" s="162">
        <v>270</v>
      </c>
      <c r="AD45" s="162">
        <v>274</v>
      </c>
      <c r="AE45" s="233">
        <v>281</v>
      </c>
      <c r="AF45" s="233">
        <v>292</v>
      </c>
      <c r="AG45" s="163">
        <v>292</v>
      </c>
      <c r="AH45" s="162">
        <v>293</v>
      </c>
      <c r="AI45" s="162">
        <f>87+42+68+48+50</f>
        <v>295</v>
      </c>
      <c r="AJ45" s="162">
        <f>87+42+68+48+50</f>
        <v>295</v>
      </c>
      <c r="AK45" s="162">
        <v>300</v>
      </c>
      <c r="AL45" s="163">
        <v>300</v>
      </c>
      <c r="AM45" s="162">
        <v>301</v>
      </c>
      <c r="AN45" s="162">
        <v>299</v>
      </c>
      <c r="AO45" s="162">
        <v>300</v>
      </c>
      <c r="AP45" s="162">
        <v>302</v>
      </c>
      <c r="AQ45" s="163">
        <v>302</v>
      </c>
      <c r="AR45" s="162">
        <v>301</v>
      </c>
    </row>
    <row r="46" spans="1:44" s="129" customFormat="1" ht="15" customHeight="1">
      <c r="A46" s="124"/>
      <c r="B46" s="178" t="s">
        <v>52</v>
      </c>
      <c r="C46" s="143"/>
      <c r="D46" s="179">
        <v>309</v>
      </c>
      <c r="E46" s="179">
        <v>318</v>
      </c>
      <c r="F46" s="179">
        <v>321</v>
      </c>
      <c r="G46" s="180">
        <v>350</v>
      </c>
      <c r="H46" s="171">
        <v>350</v>
      </c>
      <c r="I46" s="179">
        <v>355</v>
      </c>
      <c r="J46" s="179">
        <v>370</v>
      </c>
      <c r="K46" s="179">
        <v>387</v>
      </c>
      <c r="L46" s="180">
        <v>414</v>
      </c>
      <c r="M46" s="171">
        <v>414</v>
      </c>
      <c r="N46" s="179">
        <v>418</v>
      </c>
      <c r="O46" s="179">
        <v>431</v>
      </c>
      <c r="P46" s="179">
        <v>445</v>
      </c>
      <c r="Q46" s="180">
        <v>467</v>
      </c>
      <c r="R46" s="171">
        <v>467</v>
      </c>
      <c r="S46" s="179">
        <v>472</v>
      </c>
      <c r="T46" s="179">
        <f t="shared" ref="T46:Y46" si="53">SUM(T43:T45)</f>
        <v>484</v>
      </c>
      <c r="U46" s="179">
        <f t="shared" si="53"/>
        <v>501</v>
      </c>
      <c r="V46" s="179">
        <f t="shared" si="53"/>
        <v>525</v>
      </c>
      <c r="W46" s="171">
        <f t="shared" si="53"/>
        <v>525</v>
      </c>
      <c r="X46" s="179">
        <f t="shared" si="53"/>
        <v>568</v>
      </c>
      <c r="Y46" s="179">
        <f t="shared" si="53"/>
        <v>576</v>
      </c>
      <c r="Z46" s="179">
        <f t="shared" ref="Z46:AA46" si="54">SUM(Z43:Z45)</f>
        <v>589</v>
      </c>
      <c r="AA46" s="179">
        <f t="shared" si="54"/>
        <v>611</v>
      </c>
      <c r="AB46" s="171">
        <f t="shared" ref="AB46" si="55">SUM(AB43:AB45)</f>
        <v>611</v>
      </c>
      <c r="AC46" s="179">
        <f t="shared" ref="AC46" si="56">SUM(AC43:AC45)</f>
        <v>611</v>
      </c>
      <c r="AD46" s="179">
        <f t="shared" ref="AD46" si="57">SUM(AD43:AD45)</f>
        <v>619</v>
      </c>
      <c r="AE46" s="238">
        <f>SUM(AE43:AE45)</f>
        <v>632</v>
      </c>
      <c r="AF46" s="238">
        <f>SUM(AF43:AF45)</f>
        <v>659</v>
      </c>
      <c r="AG46" s="171">
        <f>SUM(AG43:AG45)</f>
        <v>659</v>
      </c>
      <c r="AH46" s="179">
        <f t="shared" ref="AH46:AI46" si="58">SUM(AH43:AH45)</f>
        <v>659</v>
      </c>
      <c r="AI46" s="179">
        <f t="shared" si="58"/>
        <v>659</v>
      </c>
      <c r="AJ46" s="179">
        <f t="shared" ref="AJ46:AK46" si="59">SUM(AJ43:AJ45)</f>
        <v>661</v>
      </c>
      <c r="AK46" s="179">
        <f t="shared" si="59"/>
        <v>672</v>
      </c>
      <c r="AL46" s="171">
        <f>SUM(AL43:AL45)</f>
        <v>672</v>
      </c>
      <c r="AM46" s="179">
        <f t="shared" ref="AM46:AP46" si="60">SUM(AM43:AM45)</f>
        <v>671</v>
      </c>
      <c r="AN46" s="179">
        <f t="shared" si="60"/>
        <v>672</v>
      </c>
      <c r="AO46" s="179">
        <f t="shared" si="60"/>
        <v>676</v>
      </c>
      <c r="AP46" s="179">
        <f t="shared" si="60"/>
        <v>690</v>
      </c>
      <c r="AQ46" s="171">
        <f>SUM(AQ43:AQ45)</f>
        <v>690</v>
      </c>
      <c r="AR46" s="179">
        <f t="shared" ref="AR46" si="61">SUM(AR43:AR45)</f>
        <v>691</v>
      </c>
    </row>
    <row r="47" spans="1:44">
      <c r="A47" s="189"/>
      <c r="B47" s="189"/>
      <c r="C47" s="189"/>
      <c r="D47" s="189"/>
      <c r="E47" s="189"/>
      <c r="F47" s="189"/>
      <c r="G47" s="189"/>
      <c r="H47" s="189"/>
      <c r="I47" s="189"/>
      <c r="J47" s="189"/>
      <c r="K47" s="189"/>
      <c r="L47" s="189"/>
      <c r="M47" s="189"/>
      <c r="N47" s="189"/>
      <c r="O47" s="189"/>
      <c r="P47" s="189"/>
      <c r="Q47" s="189"/>
      <c r="R47" s="189"/>
      <c r="S47" s="189"/>
      <c r="T47" s="189"/>
      <c r="U47" s="189"/>
      <c r="W47" s="189"/>
      <c r="Z47" s="118"/>
      <c r="AB47" s="189"/>
    </row>
    <row r="48" spans="1:44">
      <c r="A48" s="189"/>
      <c r="B48" s="189"/>
      <c r="C48" s="189"/>
      <c r="D48" s="189"/>
      <c r="E48" s="189"/>
      <c r="F48" s="189"/>
      <c r="G48" s="189"/>
      <c r="H48" s="189"/>
      <c r="I48" s="189"/>
      <c r="J48" s="189"/>
      <c r="K48" s="189"/>
      <c r="L48" s="189"/>
      <c r="M48" s="189"/>
      <c r="N48" s="189"/>
      <c r="O48" s="189"/>
      <c r="P48" s="189"/>
      <c r="Q48" s="189"/>
      <c r="R48" s="189"/>
      <c r="S48" s="189"/>
      <c r="T48" s="189"/>
      <c r="U48" s="189"/>
    </row>
  </sheetData>
  <mergeCells count="4">
    <mergeCell ref="X3:AA3"/>
    <mergeCell ref="AC3:AF3"/>
    <mergeCell ref="AH3:AK3"/>
    <mergeCell ref="AM3:AP3"/>
  </mergeCells>
  <printOptions horizontalCentered="1"/>
  <pageMargins left="0.25" right="0.25" top="0.5" bottom="0.5" header="0.3" footer="0.3"/>
  <pageSetup scale="55" orientation="landscape" r:id="rId1"/>
  <headerFooter alignWithMargins="0">
    <oddHeader xml:space="preserve">&amp;C&amp;"Arial,Bold"&amp;14 </oddHeader>
  </headerFooter>
  <customProperties>
    <customPr name="_pios_id" r:id="rId2"/>
    <customPr name="EpmWorksheetKeyString_GUID" r:id="rId3"/>
  </customProperties>
  <ignoredErrors>
    <ignoredError sqref="AB9:AB10 AG11" formulaRange="1"/>
    <ignoredError sqref="AG12 AL12 AQ12" formula="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Mougias</dc:creator>
  <cp:lastModifiedBy>Ryan Kerwick</cp:lastModifiedBy>
  <cp:lastPrinted>2019-10-24T19:45:01Z</cp:lastPrinted>
  <dcterms:created xsi:type="dcterms:W3CDTF">2017-04-18T16:20:48Z</dcterms:created>
  <dcterms:modified xsi:type="dcterms:W3CDTF">2022-04-28T18:58:50Z</dcterms:modified>
</cp:coreProperties>
</file>